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TDS Calculator" sheetId="2" state="visible" r:id="rId2"/>
    <sheet xmlns:r="http://schemas.openxmlformats.org/officeDocument/2006/relationships" name="Team View" sheetId="3" state="visible" r:id="rId3"/>
    <sheet xmlns:r="http://schemas.openxmlformats.org/officeDocument/2006/relationships" name="Quick Reference" sheetId="4" state="visible" r:id="rId4"/>
    <sheet xmlns:r="http://schemas.openxmlformats.org/officeDocument/2006/relationships" name="Example" sheetId="5" state="visible" r:id="rId5"/>
  </sheets>
  <definedNames/>
  <calcPr calcId="124519" fullCalcOnLoad="1"/>
</workbook>
</file>

<file path=xl/styles.xml><?xml version="1.0" encoding="utf-8"?>
<styleSheet xmlns="http://schemas.openxmlformats.org/spreadsheetml/2006/main">
  <numFmts count="2">
    <numFmt numFmtId="164" formatCode="#,##,##0"/>
    <numFmt numFmtId="165" formatCode="&quot;₹&quot;#,##,##0"/>
  </numFmts>
  <fonts count="22">
    <font>
      <name val="Calibri"/>
      <family val="2"/>
      <color theme="1"/>
      <sz val="11"/>
      <scheme val="minor"/>
    </font>
    <font>
      <name val="Calibri"/>
      <b val="1"/>
      <color rgb="000B1120"/>
      <sz val="22"/>
    </font>
    <font>
      <name val="Calibri"/>
      <color rgb="00666666"/>
      <sz val="12"/>
    </font>
    <font>
      <name val="Calibri"/>
      <b val="1"/>
      <color rgb="000B1120"/>
      <sz val="13"/>
    </font>
    <font>
      <name val="Calibri"/>
      <b val="1"/>
      <color rgb="00333333"/>
      <sz val="11"/>
    </font>
    <font>
      <name val="Calibri"/>
      <color rgb="00333333"/>
      <sz val="11"/>
    </font>
    <font>
      <name val="Calibri"/>
      <color rgb="00666666"/>
      <sz val="10"/>
    </font>
    <font>
      <name val="Calibri"/>
      <b val="1"/>
      <color rgb="00FFFFFF"/>
      <sz val="18"/>
    </font>
    <font>
      <name val="Calibri"/>
      <i val="1"/>
      <color rgb="00666666"/>
      <sz val="10"/>
    </font>
    <font>
      <name val="Calibri"/>
      <b val="1"/>
      <color rgb="00C52031"/>
      <sz val="12"/>
    </font>
    <font>
      <name val="Calibri"/>
      <i val="1"/>
      <color rgb="00C52031"/>
      <sz val="10"/>
    </font>
    <font>
      <name val="Calibri"/>
      <b val="1"/>
      <color rgb="00333333"/>
      <sz val="12"/>
    </font>
    <font>
      <name val="Calibri"/>
      <b val="1"/>
      <color rgb="004CAF50"/>
      <sz val="12"/>
    </font>
    <font>
      <name val="Calibri"/>
      <b val="1"/>
      <color rgb="000B1120"/>
      <sz val="14"/>
    </font>
    <font>
      <name val="Calibri"/>
      <b val="1"/>
      <color rgb="004CAF50"/>
      <sz val="13"/>
    </font>
    <font>
      <name val="Calibri"/>
      <b val="1"/>
      <color rgb="00FFFFFF"/>
      <sz val="14"/>
    </font>
    <font>
      <name val="Calibri"/>
      <b val="1"/>
      <color rgb="00333333"/>
      <sz val="16"/>
    </font>
    <font>
      <name val="Calibri"/>
      <b val="1"/>
      <color rgb="00FFFFFF"/>
      <sz val="16"/>
    </font>
    <font>
      <name val="Calibri"/>
      <b val="1"/>
      <color rgb="00FFFFFF"/>
      <sz val="12"/>
    </font>
    <font>
      <name val="Calibri"/>
      <b val="1"/>
      <color rgb="000B1120"/>
      <sz val="12"/>
    </font>
    <font>
      <name val="Calibri"/>
      <b val="1"/>
      <color rgb="00333333"/>
      <sz val="13"/>
    </font>
    <font>
      <name val="Calibri"/>
      <b val="1"/>
      <color rgb="000B1120"/>
      <sz val="15"/>
    </font>
  </fonts>
  <fills count="10">
    <fill>
      <patternFill/>
    </fill>
    <fill>
      <patternFill patternType="gray125"/>
    </fill>
    <fill>
      <patternFill patternType="solid">
        <fgColor rgb="000B1120"/>
        <bgColor rgb="000B1120"/>
      </patternFill>
    </fill>
    <fill>
      <patternFill patternType="solid">
        <fgColor rgb="00F5F5F5"/>
        <bgColor rgb="00F5F5F5"/>
      </patternFill>
    </fill>
    <fill>
      <patternFill patternType="solid">
        <fgColor rgb="00FFFDE7"/>
        <bgColor rgb="00FFFDE7"/>
      </patternFill>
    </fill>
    <fill>
      <patternFill patternType="solid">
        <fgColor rgb="00FFF3E0"/>
        <bgColor rgb="00FFF3E0"/>
      </patternFill>
    </fill>
    <fill>
      <patternFill patternType="solid">
        <fgColor rgb="00E3F2FD"/>
        <bgColor rgb="00E3F2FD"/>
      </patternFill>
    </fill>
    <fill>
      <patternFill patternType="solid">
        <fgColor rgb="00E8F5E9"/>
        <bgColor rgb="00E8F5E9"/>
      </patternFill>
    </fill>
    <fill>
      <patternFill patternType="solid">
        <fgColor rgb="00FFEBEE"/>
        <bgColor rgb="00FFEBEE"/>
      </patternFill>
    </fill>
    <fill>
      <patternFill patternType="solid">
        <fgColor rgb="004CAF50"/>
        <bgColor rgb="004CAF50"/>
      </patternFill>
    </fill>
  </fills>
  <borders count="3">
    <border>
      <left/>
      <right/>
      <top/>
      <bottom/>
      <diagonal/>
    </border>
    <border>
      <left style="thin">
        <color rgb="00D0D0D0"/>
      </left>
      <right style="thin">
        <color rgb="00D0D0D0"/>
      </right>
      <top style="thin">
        <color rgb="00D0D0D0"/>
      </top>
      <bottom style="thin">
        <color rgb="00D0D0D0"/>
      </bottom>
    </border>
    <border>
      <left style="medium">
        <color rgb="004CAF50"/>
      </left>
      <right style="medium">
        <color rgb="004CAF50"/>
      </right>
      <top style="medium">
        <color rgb="004CAF50"/>
      </top>
      <bottom style="medium">
        <color rgb="004CAF50"/>
      </bottom>
    </border>
  </borders>
  <cellStyleXfs count="1">
    <xf numFmtId="0" fontId="0" fillId="0" borderId="0"/>
  </cellStyleXfs>
  <cellXfs count="54">
    <xf numFmtId="0" fontId="0" fillId="0" borderId="0" pivotButton="0" quotePrefix="0" xfId="0"/>
    <xf numFmtId="0" fontId="1" fillId="0" borderId="0" applyAlignment="1" pivotButton="0" quotePrefix="0" xfId="0">
      <alignment vertical="center"/>
    </xf>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2" borderId="0" applyAlignment="1" pivotButton="0" quotePrefix="0" xfId="0">
      <alignment vertical="center"/>
    </xf>
    <xf numFmtId="0" fontId="8" fillId="0" borderId="0" pivotButton="0" quotePrefix="0" xfId="0"/>
    <xf numFmtId="0" fontId="9" fillId="3" borderId="1" applyAlignment="1" pivotButton="0" quotePrefix="0" xfId="0">
      <alignment vertical="center"/>
    </xf>
    <xf numFmtId="0" fontId="4" fillId="0" borderId="1" applyAlignment="1" pivotButton="0" quotePrefix="0" xfId="0">
      <alignment vertical="center" wrapText="1"/>
    </xf>
    <xf numFmtId="0" fontId="5" fillId="4" borderId="1" pivotButton="0" quotePrefix="0" xfId="0"/>
    <xf numFmtId="164" fontId="5" fillId="4" borderId="1" pivotButton="0" quotePrefix="0" xfId="0"/>
    <xf numFmtId="0" fontId="10" fillId="5" borderId="1" pivotButton="0" quotePrefix="0" xfId="0"/>
    <xf numFmtId="0" fontId="5" fillId="0" borderId="1" applyAlignment="1" pivotButton="0" quotePrefix="0" xfId="0">
      <alignment vertical="center" wrapText="1"/>
    </xf>
    <xf numFmtId="0" fontId="5" fillId="0" borderId="1" pivotButton="0" quotePrefix="0" xfId="0"/>
    <xf numFmtId="164" fontId="5" fillId="6" borderId="1" pivotButton="0" quotePrefix="0" xfId="0"/>
    <xf numFmtId="164" fontId="5" fillId="0" borderId="1" pivotButton="0" quotePrefix="0" xfId="0"/>
    <xf numFmtId="0" fontId="4" fillId="0" borderId="1" pivotButton="0" quotePrefix="0" xfId="0"/>
    <xf numFmtId="164" fontId="4" fillId="6" borderId="1" pivotButton="0" quotePrefix="0" xfId="0"/>
    <xf numFmtId="165" fontId="4" fillId="6" borderId="1" pivotButton="0" quotePrefix="0" xfId="0"/>
    <xf numFmtId="165" fontId="11" fillId="7" borderId="1" pivotButton="0" quotePrefix="0" xfId="0"/>
    <xf numFmtId="165" fontId="11" fillId="8" borderId="1" pivotButton="0" quotePrefix="0" xfId="0"/>
    <xf numFmtId="165" fontId="5" fillId="6" borderId="1" pivotButton="0" quotePrefix="0" xfId="0"/>
    <xf numFmtId="165" fontId="12" fillId="7" borderId="1" pivotButton="0" quotePrefix="0" xfId="0"/>
    <xf numFmtId="0" fontId="13" fillId="0" borderId="1" pivotButton="0" quotePrefix="0" xfId="0"/>
    <xf numFmtId="0" fontId="14" fillId="7" borderId="1" pivotButton="0" quotePrefix="0" xfId="0"/>
    <xf numFmtId="0" fontId="5" fillId="6" borderId="1" pivotButton="0" quotePrefix="0" xfId="0"/>
    <xf numFmtId="0" fontId="15" fillId="9" borderId="1" pivotButton="0" quotePrefix="0" xfId="0"/>
    <xf numFmtId="165" fontId="16" fillId="7" borderId="2" applyAlignment="1" pivotButton="0" quotePrefix="0" xfId="0">
      <alignment horizontal="center" vertical="center"/>
    </xf>
    <xf numFmtId="0" fontId="17" fillId="2" borderId="0" applyAlignment="1" pivotButton="0" quotePrefix="0" xfId="0">
      <alignment vertical="center"/>
    </xf>
    <xf numFmtId="0" fontId="18" fillId="2" borderId="1" applyAlignment="1" pivotButton="0" quotePrefix="0" xfId="0">
      <alignment horizontal="center" vertical="center" wrapText="1"/>
    </xf>
    <xf numFmtId="0" fontId="5" fillId="0" borderId="1" applyAlignment="1" pivotButton="0" quotePrefix="0" xfId="0">
      <alignment horizontal="center"/>
    </xf>
    <xf numFmtId="165" fontId="4" fillId="7" borderId="1" pivotButton="0" quotePrefix="0" xfId="0"/>
    <xf numFmtId="0" fontId="5" fillId="3" borderId="1" applyAlignment="1" pivotButton="0" quotePrefix="0" xfId="0">
      <alignment horizontal="center"/>
    </xf>
    <xf numFmtId="0" fontId="19" fillId="3" borderId="1" pivotButton="0" quotePrefix="0" xfId="0"/>
    <xf numFmtId="165" fontId="20" fillId="7" borderId="1" pivotButton="0" quotePrefix="0" xfId="0"/>
    <xf numFmtId="0" fontId="18" fillId="2" borderId="1" pivotButton="0" quotePrefix="0" xfId="0"/>
    <xf numFmtId="0" fontId="5" fillId="3" borderId="1" pivotButton="0" quotePrefix="0" xfId="0"/>
    <xf numFmtId="0" fontId="4" fillId="3" borderId="1" pivotButton="0" quotePrefix="0" xfId="0"/>
    <xf numFmtId="0" fontId="5" fillId="0" borderId="1" applyAlignment="1" pivotButton="0" quotePrefix="0" xfId="0">
      <alignment vertical="top" wrapText="1"/>
    </xf>
    <xf numFmtId="0" fontId="21" fillId="0" borderId="0" pivotButton="0" quotePrefix="0" xfId="0"/>
    <xf numFmtId="0" fontId="6" fillId="0" borderId="1" pivotButton="0" quotePrefix="0" xfId="0"/>
    <xf numFmtId="0" fontId="0" fillId="0" borderId="1" pivotButton="0" quotePrefix="0" xfId="0"/>
    <xf numFmtId="0" fontId="4" fillId="7" borderId="1" pivotButton="0" quotePrefix="0" xfId="0"/>
    <xf numFmtId="0" fontId="5" fillId="7" borderId="1" pivotButton="0" quotePrefix="0" xfId="0"/>
    <xf numFmtId="164" fontId="4" fillId="7" borderId="1" pivotButton="0" quotePrefix="0" xfId="0"/>
    <xf numFmtId="0" fontId="6" fillId="7" borderId="1" pivotButton="0" quotePrefix="0" xfId="0"/>
    <xf numFmtId="164" fontId="4" fillId="0" borderId="1" pivotButton="0" quotePrefix="0" xfId="0"/>
    <xf numFmtId="0" fontId="4" fillId="8" borderId="1" pivotButton="0" quotePrefix="0" xfId="0"/>
    <xf numFmtId="0" fontId="5" fillId="8" borderId="1" pivotButton="0" quotePrefix="0" xfId="0"/>
    <xf numFmtId="164" fontId="4" fillId="8" borderId="1" pivotButton="0" quotePrefix="0" xfId="0"/>
    <xf numFmtId="0" fontId="6" fillId="8" borderId="1" pivotButton="0" quotePrefix="0" xfId="0"/>
    <xf numFmtId="0" fontId="1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4CAF50"/>
    <outlinePr summaryBelow="1" summaryRight="1"/>
    <pageSetUpPr/>
  </sheetPr>
  <dimension ref="A1:F63"/>
  <sheetViews>
    <sheetView workbookViewId="0">
      <selection activeCell="A1" sqref="A1"/>
    </sheetView>
  </sheetViews>
  <sheetFormatPr baseColWidth="8" defaultRowHeight="15"/>
  <cols>
    <col width="20" customWidth="1" min="1" max="1"/>
    <col width="85" customWidth="1" min="2" max="2"/>
  </cols>
  <sheetData>
    <row r="1" ht="40" customHeight="1">
      <c r="A1" s="1" t="inlineStr">
        <is>
          <t>TDS on Salary Calculation Template</t>
        </is>
      </c>
    </row>
    <row r="2">
      <c r="A2" s="2" t="inlineStr">
        <is>
          <t>Free Excel Template for Indian Businesses | FY 2025-26 | Powered by Attendo (formerly Petpooja Payroll)</t>
        </is>
      </c>
    </row>
    <row r="4">
      <c r="A4" s="3" t="inlineStr">
        <is>
          <t>How to Use This Template</t>
        </is>
      </c>
    </row>
    <row r="6">
      <c r="A6" s="4" t="inlineStr">
        <is>
          <t>1. Overview</t>
        </is>
      </c>
    </row>
    <row r="7">
      <c r="B7" s="5" t="inlineStr">
        <is>
          <t>Every employer paying salary must deduct TDS under Section 192 of the Income Tax Act,</t>
        </is>
      </c>
    </row>
    <row r="8">
      <c r="B8" s="5" t="inlineStr">
        <is>
          <t>1961. This template calculates monthly TDS for FY 2025-26 under both Old and New</t>
        </is>
      </c>
    </row>
    <row r="9">
      <c r="B9" s="5" t="inlineStr">
        <is>
          <t>tax regimes, so you can determine the correct amount to deduct each month.</t>
        </is>
      </c>
    </row>
    <row r="11">
      <c r="A11" s="4" t="inlineStr">
        <is>
          <t>2. Getting Started</t>
        </is>
      </c>
    </row>
    <row r="12">
      <c r="B12" s="5" t="inlineStr">
        <is>
          <t>Step 1: Go to the 'TDS Calculator' sheet.</t>
        </is>
      </c>
    </row>
    <row r="13">
      <c r="B13" s="5" t="inlineStr">
        <is>
          <t>Step 2: Enter annual gross salary and the employee's declared deductions.</t>
        </is>
      </c>
    </row>
    <row r="14">
      <c r="B14" s="5" t="inlineStr">
        <is>
          <t>Step 3: Blue cells auto-calculate taxable income, annual tax, and monthly TDS.</t>
        </is>
      </c>
    </row>
    <row r="15">
      <c r="B15" s="5" t="inlineStr">
        <is>
          <t>Step 4: Scroll down in the same sheet to see Old vs New regime comparison.</t>
        </is>
      </c>
    </row>
    <row r="16">
      <c r="B16" s="5" t="inlineStr">
        <is>
          <t>Step 5: Use the 'Team View' sheet for bulk TDS calculation (25 employees).</t>
        </is>
      </c>
    </row>
    <row r="17">
      <c r="B17" s="5" t="inlineStr">
        <is>
          <t>Step 6: Refer to 'Quick Reference' for slab rates, deadlines, and key sections.</t>
        </is>
      </c>
    </row>
    <row r="19">
      <c r="A19" s="4" t="inlineStr">
        <is>
          <t>3. Key Terms</t>
        </is>
      </c>
    </row>
    <row r="20">
      <c r="A20" s="4" t="inlineStr">
        <is>
          <t>TDS</t>
        </is>
      </c>
      <c r="B20" s="5" t="inlineStr">
        <is>
          <t>Tax Deducted at Source. Employer deducts tax from salary before paying.</t>
        </is>
      </c>
    </row>
    <row r="21">
      <c r="A21" s="4" t="inlineStr">
        <is>
          <t>Section 192</t>
        </is>
      </c>
      <c r="B21" s="5" t="inlineStr">
        <is>
          <t>Governs TDS on salary. Employer's responsibility to deduct correctly.</t>
        </is>
      </c>
    </row>
    <row r="22">
      <c r="A22" s="4" t="inlineStr">
        <is>
          <t>New Regime</t>
        </is>
      </c>
      <c r="B22" s="5" t="inlineStr">
        <is>
          <t>Default since FY 2023-24. Fewer deductions, lower slab rates.</t>
        </is>
      </c>
    </row>
    <row r="23">
      <c r="A23" s="4" t="inlineStr">
        <is>
          <t>Old Regime</t>
        </is>
      </c>
      <c r="B23" s="5" t="inlineStr">
        <is>
          <t>Optional. Higher slab rates but allows 80C, 80D, HRA, etc.</t>
        </is>
      </c>
    </row>
    <row r="24">
      <c r="A24" s="4" t="inlineStr">
        <is>
          <t>Form 16</t>
        </is>
      </c>
      <c r="B24" s="5" t="inlineStr">
        <is>
          <t>Annual TDS certificate issued by employer (due 15-Jun).</t>
        </is>
      </c>
    </row>
    <row r="25">
      <c r="A25" s="4" t="inlineStr">
        <is>
          <t>Form 24Q</t>
        </is>
      </c>
      <c r="B25" s="5" t="inlineStr">
        <is>
          <t>Quarterly TDS return filed by employer.</t>
        </is>
      </c>
    </row>
    <row r="26">
      <c r="A26" s="4" t="inlineStr">
        <is>
          <t>Section 87A</t>
        </is>
      </c>
      <c r="B26" s="5" t="inlineStr">
        <is>
          <t>Tax rebate for lower incomes. New Regime: Rs.60,000 (up to Rs.12L).</t>
        </is>
      </c>
    </row>
    <row r="27">
      <c r="B27" s="5" t="inlineStr">
        <is>
          <t>Old Regime: Rs.12,500 (up to Rs.5L).</t>
        </is>
      </c>
    </row>
    <row r="29">
      <c r="A29" s="4" t="inlineStr">
        <is>
          <t>4. FY 2025-26 Tax Slabs (New Regime)</t>
        </is>
      </c>
    </row>
    <row r="30">
      <c r="B30" s="5" t="inlineStr">
        <is>
          <t>Rs.0 to Rs.4,00,000: Nil</t>
        </is>
      </c>
    </row>
    <row r="31">
      <c r="B31" s="5" t="inlineStr">
        <is>
          <t>Rs.4,00,001 to Rs.8,00,000: 5%</t>
        </is>
      </c>
    </row>
    <row r="32">
      <c r="B32" s="5" t="inlineStr">
        <is>
          <t>Rs.8,00,001 to Rs.12,00,000: 10%</t>
        </is>
      </c>
    </row>
    <row r="33">
      <c r="B33" s="5" t="inlineStr">
        <is>
          <t>Rs.12,00,001 to Rs.16,00,000: 15%</t>
        </is>
      </c>
    </row>
    <row r="34">
      <c r="B34" s="5" t="inlineStr">
        <is>
          <t>Rs.16,00,001 to Rs.20,00,000: 20%</t>
        </is>
      </c>
    </row>
    <row r="35">
      <c r="B35" s="5" t="inlineStr">
        <is>
          <t>Rs.20,00,001 to Rs.24,00,000: 25%</t>
        </is>
      </c>
    </row>
    <row r="36">
      <c r="B36" s="5" t="inlineStr">
        <is>
          <t>Above Rs.24,00,000: 30%</t>
        </is>
      </c>
    </row>
    <row r="37">
      <c r="B37" s="5" t="inlineStr">
        <is>
          <t>Standard Deduction: Rs.75,000 | Rebate u/s 87A: up to Rs.60,000</t>
        </is>
      </c>
    </row>
    <row r="39">
      <c r="A39" s="4" t="inlineStr">
        <is>
          <t>5. FY 2025-26 Tax Slabs (Old Regime)</t>
        </is>
      </c>
    </row>
    <row r="40">
      <c r="B40" s="5" t="inlineStr">
        <is>
          <t>Rs.0 to Rs.2,50,000: Nil</t>
        </is>
      </c>
    </row>
    <row r="41">
      <c r="B41" s="5" t="inlineStr">
        <is>
          <t>Rs.2,50,001 to Rs.5,00,000: 5%</t>
        </is>
      </c>
    </row>
    <row r="42">
      <c r="B42" s="5" t="inlineStr">
        <is>
          <t>Rs.5,00,001 to Rs.10,00,000: 20%</t>
        </is>
      </c>
    </row>
    <row r="43">
      <c r="B43" s="5" t="inlineStr">
        <is>
          <t>Above Rs.10,00,000: 30%</t>
        </is>
      </c>
    </row>
    <row r="44">
      <c r="B44" s="5" t="inlineStr">
        <is>
          <t>Standard Deduction: Rs.50,000 | Rebate u/s 87A: up to Rs.12,500</t>
        </is>
      </c>
    </row>
    <row r="46">
      <c r="A46" s="4" t="inlineStr">
        <is>
          <t>6. Key Deadlines</t>
        </is>
      </c>
    </row>
    <row r="47">
      <c r="A47" s="4" t="inlineStr">
        <is>
          <t>TDS Deposit</t>
        </is>
      </c>
      <c r="B47" s="5" t="inlineStr">
        <is>
          <t>By 7th of the following month (30-Apr for March)</t>
        </is>
      </c>
    </row>
    <row r="48">
      <c r="A48" s="4" t="inlineStr">
        <is>
          <t>Form 24Q</t>
        </is>
      </c>
      <c r="B48" s="5" t="inlineStr">
        <is>
          <t>Q1: 31-Jul, Q2: 31-Oct, Q3: 31-Jan, Q4: 31-May</t>
        </is>
      </c>
    </row>
    <row r="49">
      <c r="A49" s="4" t="inlineStr">
        <is>
          <t>Form 16</t>
        </is>
      </c>
      <c r="B49" s="5" t="inlineStr">
        <is>
          <t>By 15-Jun of the following FY</t>
        </is>
      </c>
    </row>
    <row r="51">
      <c r="A51" s="4" t="inlineStr">
        <is>
          <t>7. Legal References</t>
        </is>
      </c>
    </row>
    <row r="52">
      <c r="B52" s="5" t="inlineStr">
        <is>
          <t>Income Tax Act, 1961:</t>
        </is>
      </c>
    </row>
    <row r="53">
      <c r="B53" s="5" t="inlineStr">
        <is>
          <t xml:space="preserve">  Section 192: TDS on salary</t>
        </is>
      </c>
    </row>
    <row r="54">
      <c r="B54" s="5" t="inlineStr">
        <is>
          <t xml:space="preserve">  Section 80C: Deductions (PPF, ELSS, LIC, etc.) up to Rs.1,50,000</t>
        </is>
      </c>
    </row>
    <row r="55">
      <c r="B55" s="5" t="inlineStr">
        <is>
          <t xml:space="preserve">  Section 80D: Medical insurance premium</t>
        </is>
      </c>
    </row>
    <row r="56">
      <c r="B56" s="5" t="inlineStr">
        <is>
          <t xml:space="preserve">  Section 10(13A): HRA exemption</t>
        </is>
      </c>
    </row>
    <row r="57">
      <c r="B57" s="5" t="inlineStr">
        <is>
          <t xml:space="preserve">  Section 87A: Rebate for lower incomes</t>
        </is>
      </c>
    </row>
    <row r="58">
      <c r="B58" s="5" t="inlineStr">
        <is>
          <t xml:space="preserve">  Section 115BAC: New tax regime (default since FY 2023-24)</t>
        </is>
      </c>
    </row>
    <row r="60">
      <c r="A60" s="4" t="inlineStr">
        <is>
          <t>8. Need Help?</t>
        </is>
      </c>
    </row>
    <row r="61">
      <c r="B61" s="5" t="inlineStr">
        <is>
          <t>Attendo: +91-72280 34343 / getpayroll@petpooja.com</t>
        </is>
      </c>
    </row>
    <row r="63">
      <c r="A63" s="6" t="inlineStr">
        <is>
          <t>Powered by Attendo (formerly Petpooja Payroll) | attendohr.com | 2026 Prayosha Food Services Pvt. Ltd.</t>
        </is>
      </c>
    </row>
  </sheetData>
  <sheetProtection selectLockedCells="0" selectUnlockedCells="0" sheet="1" objects="0" insertRows="1" insertHyperlinks="1" autoFilter="1" scenarios="0" formatColumns="1" deleteColumns="1" insertColumns="1" pivotTables="1" deleteRows="1" formatCells="1" formatRows="1" sort="1" password="89B7"/>
  <mergeCells count="4">
    <mergeCell ref="A2:F2"/>
    <mergeCell ref="A63:F63"/>
    <mergeCell ref="A1:F1"/>
    <mergeCell ref="A4:F4"/>
  </mergeCells>
  <pageMargins left="0.75" right="0.75" top="1" bottom="1" header="0.5" footer="0.5"/>
</worksheet>
</file>

<file path=xl/worksheets/sheet2.xml><?xml version="1.0" encoding="utf-8"?>
<worksheet xmlns="http://schemas.openxmlformats.org/spreadsheetml/2006/main">
  <sheetPr>
    <tabColor rgb="00C52031"/>
    <outlinePr summaryBelow="1" summaryRight="1"/>
    <pageSetUpPr/>
  </sheetPr>
  <dimension ref="A1:F63"/>
  <sheetViews>
    <sheetView workbookViewId="0">
      <selection activeCell="A1" sqref="A1"/>
    </sheetView>
  </sheetViews>
  <sheetFormatPr baseColWidth="8" defaultRowHeight="15"/>
  <cols>
    <col width="38" customWidth="1" min="1" max="1"/>
    <col width="3" customWidth="1" min="2" max="2"/>
    <col width="24" customWidth="1" min="3" max="3"/>
    <col width="3" customWidth="1" min="4" max="4"/>
    <col width="3" customWidth="1" min="5" max="5"/>
    <col width="48" customWidth="1" min="6" max="6"/>
  </cols>
  <sheetData>
    <row r="1" ht="36" customHeight="1">
      <c r="A1" s="7" t="inlineStr">
        <is>
          <t>TDS on Salary Calculator (FY 2025-26)</t>
        </is>
      </c>
    </row>
    <row r="2">
      <c r="A2" s="8" t="inlineStr">
        <is>
          <t>Yellow cells = your inputs. Blue cells = auto-calculated. Shows both Old and New regime.</t>
        </is>
      </c>
    </row>
    <row r="4" ht="26" customHeight="1">
      <c r="A4" s="9" t="inlineStr">
        <is>
          <t>EMPLOYEE &amp; SALARY DETAILS</t>
        </is>
      </c>
    </row>
    <row r="5">
      <c r="A5" s="10" t="inlineStr">
        <is>
          <t>Employee Name</t>
        </is>
      </c>
      <c r="C5" s="11" t="inlineStr">
        <is>
          <t>Anita Sharma</t>
        </is>
      </c>
      <c r="F5" s="6" t="inlineStr">
        <is>
          <t>Full name</t>
        </is>
      </c>
    </row>
    <row r="6">
      <c r="A6" s="10" t="inlineStr">
        <is>
          <t>PAN</t>
        </is>
      </c>
      <c r="C6" s="11" t="n"/>
      <c r="F6" s="6" t="inlineStr">
        <is>
          <t>Employee's PAN (mandatory for TDS)</t>
        </is>
      </c>
    </row>
    <row r="7">
      <c r="A7" s="10" t="inlineStr">
        <is>
          <t>Annual Gross Salary (CTC-Employer PF-Gratuity)</t>
        </is>
      </c>
      <c r="C7" s="12" t="n">
        <v>900000</v>
      </c>
      <c r="F7" s="6" t="inlineStr">
        <is>
          <t>Total taxable salary income for the year</t>
        </is>
      </c>
    </row>
    <row r="8">
      <c r="A8" s="10" t="inlineStr">
        <is>
          <t>Regime Chosen</t>
        </is>
      </c>
      <c r="C8" s="11" t="inlineStr">
        <is>
          <t>New Regime</t>
        </is>
      </c>
      <c r="F8" s="6" t="inlineStr">
        <is>
          <t>New Regime is default since FY 2023-24</t>
        </is>
      </c>
    </row>
    <row r="10" ht="26" customHeight="1">
      <c r="A10" s="9" t="inlineStr">
        <is>
          <t>DEDUCTIONS (applicable only under Old Regime)</t>
        </is>
      </c>
    </row>
    <row r="11" ht="24" customHeight="1">
      <c r="A11" s="13" t="inlineStr">
        <is>
          <t xml:space="preserve">  Fill these ONLY if the employee has chosen Old Regime. Under New Regime, these are ignored.</t>
        </is>
      </c>
    </row>
    <row r="12">
      <c r="A12" s="14" t="inlineStr">
        <is>
          <t>HRA Exemption (Section 10(13A))</t>
        </is>
      </c>
      <c r="C12" s="12" t="n">
        <v>0</v>
      </c>
      <c r="F12" s="6" t="inlineStr">
        <is>
          <t>Calculate separately or use our CTC calculator</t>
        </is>
      </c>
    </row>
    <row r="13">
      <c r="A13" s="14" t="inlineStr">
        <is>
          <t>Section 80C (PPF, ELSS, LIC, etc.)</t>
        </is>
      </c>
      <c r="C13" s="12" t="n">
        <v>150000</v>
      </c>
      <c r="F13" s="6" t="inlineStr">
        <is>
          <t>Max Rs.1,50,000</t>
        </is>
      </c>
    </row>
    <row r="14">
      <c r="A14" s="14" t="inlineStr">
        <is>
          <t>Section 80D (Medical Insurance)</t>
        </is>
      </c>
      <c r="C14" s="12" t="n">
        <v>25000</v>
      </c>
      <c r="F14" s="6" t="inlineStr">
        <is>
          <t>Self: Rs.25,000. Parents 60+: Rs.50,000</t>
        </is>
      </c>
    </row>
    <row r="15">
      <c r="A15" s="14" t="inlineStr">
        <is>
          <t>Section 24 (Home Loan Interest)</t>
        </is>
      </c>
      <c r="C15" s="12" t="n">
        <v>0</v>
      </c>
      <c r="F15" s="6" t="inlineStr">
        <is>
          <t>Max Rs.2,00,000 for self-occupied</t>
        </is>
      </c>
    </row>
    <row r="16">
      <c r="A16" s="14" t="inlineStr">
        <is>
          <t>Section 80CCD(1B) (NPS extra)</t>
        </is>
      </c>
      <c r="C16" s="12" t="n">
        <v>0</v>
      </c>
      <c r="F16" s="6" t="inlineStr">
        <is>
          <t>Additional Rs.50,000 over 80C</t>
        </is>
      </c>
    </row>
    <row r="17">
      <c r="A17" s="14" t="inlineStr">
        <is>
          <t>Other Deductions (80E, 80G, etc.)</t>
        </is>
      </c>
      <c r="C17" s="12" t="n">
        <v>0</v>
      </c>
      <c r="F17" s="6" t="inlineStr">
        <is>
          <t>Education loan interest, donations, etc.</t>
        </is>
      </c>
    </row>
    <row r="19" ht="26" customHeight="1">
      <c r="A19" s="9" t="inlineStr">
        <is>
          <t>NEW REGIME CALCULATION (Section 115BAC)</t>
        </is>
      </c>
    </row>
    <row r="20">
      <c r="A20" s="15" t="inlineStr">
        <is>
          <t>Gross Salary</t>
        </is>
      </c>
      <c r="C20" s="16">
        <f>C7</f>
        <v/>
      </c>
      <c r="F20" s="6" t="inlineStr">
        <is>
          <t>Annual gross salary</t>
        </is>
      </c>
    </row>
    <row r="21">
      <c r="A21" s="15" t="inlineStr">
        <is>
          <t>Less: Standard Deduction</t>
        </is>
      </c>
      <c r="C21" s="17" t="n">
        <v>75000</v>
      </c>
      <c r="F21" s="6" t="inlineStr">
        <is>
          <t>Rs.75,000 for FY 2025-26</t>
        </is>
      </c>
    </row>
    <row r="22">
      <c r="A22" s="18" t="inlineStr">
        <is>
          <t>Taxable Income (New Regime)</t>
        </is>
      </c>
      <c r="C22" s="19">
        <f>MAX(C20-C21,0)</f>
        <v/>
      </c>
      <c r="F22" s="6" t="inlineStr">
        <is>
          <t>Gross minus standard deduction</t>
        </is>
      </c>
    </row>
    <row r="24">
      <c r="A24" s="18" t="inlineStr">
        <is>
          <t>Tax on Taxable Income</t>
        </is>
      </c>
      <c r="C24" s="16">
        <f>IF(C22&lt;=400000,0,IF(C22&lt;=800000,(C22-400000)*0.05,IF(C22&lt;=1200000,20000+(C22-800000)*0.1,IF(C22&lt;=1600000,60000+(C22-1200000)*0.15,IF(C22&lt;=2000000,120000+(C22-1600000)*0.2,IF(C22&lt;=2400000,200000+(C22-2000000)*0.25,300000+(C22-2400000)*0.3))))))</f>
        <v/>
      </c>
      <c r="F24" s="6" t="inlineStr">
        <is>
          <t>As per FY 2025-26 new regime slabs</t>
        </is>
      </c>
    </row>
    <row r="25">
      <c r="A25" s="15" t="inlineStr">
        <is>
          <t>Less: Rebate u/s 87A</t>
        </is>
      </c>
      <c r="C25" s="16">
        <f>IF(C22&lt;=1200000,MIN(C24,60000),0)</f>
        <v/>
      </c>
      <c r="F25" s="6" t="inlineStr">
        <is>
          <t>Up to Rs.60,000 if income &lt;= Rs.12,00,000</t>
        </is>
      </c>
    </row>
    <row r="26">
      <c r="A26" s="15" t="inlineStr">
        <is>
          <t>Tax After Rebate</t>
        </is>
      </c>
      <c r="C26" s="16">
        <f>MAX(C24-C25,0)</f>
        <v/>
      </c>
    </row>
    <row r="27">
      <c r="A27" s="15" t="inlineStr">
        <is>
          <t>Add: Health &amp; Education Cess (4%)</t>
        </is>
      </c>
      <c r="C27" s="16">
        <f>ROUND(C26*0.04,0)</f>
        <v/>
      </c>
    </row>
    <row r="28">
      <c r="A28" s="15" t="inlineStr">
        <is>
          <t>Tax + Cess (before marginal relief)</t>
        </is>
      </c>
      <c r="C28" s="16">
        <f>C26+C27</f>
        <v/>
      </c>
    </row>
    <row r="29">
      <c r="A29" s="18" t="inlineStr">
        <is>
          <t>Total Tax (New Regime)</t>
        </is>
      </c>
      <c r="C29" s="20">
        <f>IF(AND(C22&gt;1200000,C28&gt;(C22-1200000)),C22-1200000,C28)</f>
        <v/>
      </c>
      <c r="F29" s="6" t="inlineStr">
        <is>
          <t>With marginal relief for income near Rs.12L</t>
        </is>
      </c>
    </row>
    <row r="30">
      <c r="A30" s="18" t="inlineStr">
        <is>
          <t>Monthly TDS (New Regime)</t>
        </is>
      </c>
      <c r="C30" s="21">
        <f>ROUND(C29/12,0)</f>
        <v/>
      </c>
      <c r="F30" s="6" t="inlineStr">
        <is>
          <t>Deduct this amount from monthly salary</t>
        </is>
      </c>
    </row>
    <row r="32" ht="26" customHeight="1">
      <c r="A32" s="9" t="inlineStr">
        <is>
          <t>OLD REGIME CALCULATION</t>
        </is>
      </c>
    </row>
    <row r="33">
      <c r="A33" s="15" t="inlineStr">
        <is>
          <t>Gross Salary</t>
        </is>
      </c>
      <c r="C33" s="16">
        <f>C7</f>
        <v/>
      </c>
    </row>
    <row r="34">
      <c r="A34" s="15" t="inlineStr">
        <is>
          <t>Less: Standard Deduction</t>
        </is>
      </c>
      <c r="C34" s="17" t="n">
        <v>50000</v>
      </c>
      <c r="F34" s="6" t="inlineStr">
        <is>
          <t>Rs.50,000 for Old Regime</t>
        </is>
      </c>
    </row>
    <row r="35">
      <c r="A35" s="15" t="inlineStr">
        <is>
          <t>Less: HRA Exemption</t>
        </is>
      </c>
      <c r="C35" s="16">
        <f>C12</f>
        <v/>
      </c>
      <c r="F35" s="6" t="inlineStr">
        <is>
          <t>From deductions above</t>
        </is>
      </c>
    </row>
    <row r="36">
      <c r="A36" s="15" t="inlineStr">
        <is>
          <t>Net Salary Income</t>
        </is>
      </c>
      <c r="C36" s="16">
        <f>MAX(C33-C34-C35,0)</f>
        <v/>
      </c>
    </row>
    <row r="37">
      <c r="A37" s="15" t="inlineStr">
        <is>
          <t>Less: Section 80C</t>
        </is>
      </c>
      <c r="C37" s="16">
        <f>MIN(C13,150000)</f>
        <v/>
      </c>
      <c r="F37" s="6" t="inlineStr">
        <is>
          <t>Capped at Rs.1,50,000</t>
        </is>
      </c>
    </row>
    <row r="38">
      <c r="A38" s="15" t="inlineStr">
        <is>
          <t>Less: Section 80D</t>
        </is>
      </c>
      <c r="C38" s="16">
        <f>C14</f>
        <v/>
      </c>
    </row>
    <row r="39">
      <c r="A39" s="15" t="inlineStr">
        <is>
          <t>Less: Section 24</t>
        </is>
      </c>
      <c r="C39" s="16">
        <f>MIN(C15,200000)</f>
        <v/>
      </c>
      <c r="F39" s="6" t="inlineStr">
        <is>
          <t>Capped at Rs.2,00,000</t>
        </is>
      </c>
    </row>
    <row r="40">
      <c r="A40" s="15" t="inlineStr">
        <is>
          <t>Less: Section 80CCD(1B)</t>
        </is>
      </c>
      <c r="C40" s="16">
        <f>MIN(C16,50000)</f>
        <v/>
      </c>
      <c r="F40" s="6" t="inlineStr">
        <is>
          <t>Capped at Rs.50,000</t>
        </is>
      </c>
    </row>
    <row r="41">
      <c r="A41" s="15" t="inlineStr">
        <is>
          <t>Less: Other Deductions</t>
        </is>
      </c>
      <c r="C41" s="19">
        <f>C17</f>
        <v/>
      </c>
    </row>
    <row r="42">
      <c r="A42" s="18" t="inlineStr">
        <is>
          <t>Taxable Income (Old Regime)</t>
        </is>
      </c>
      <c r="C42" s="16">
        <f>MAX(C36-C37-C38-C39-C40-C41,0)</f>
        <v/>
      </c>
    </row>
    <row r="44">
      <c r="A44" s="18" t="inlineStr">
        <is>
          <t>Tax on Taxable Income</t>
        </is>
      </c>
      <c r="C44" s="16">
        <f>IF(C42&lt;=250000,0,IF(C42&lt;=500000,(C42-250000)*0.05,IF(C42&lt;=1000000,12500+(C42-500000)*0.2,112500+(C42-1000000)*0.3)))</f>
        <v/>
      </c>
    </row>
    <row r="45">
      <c r="A45" s="15" t="inlineStr">
        <is>
          <t>Less: Rebate u/s 87A</t>
        </is>
      </c>
      <c r="C45" s="16">
        <f>IF(C42&lt;=500000,MIN(C44,12500),0)</f>
        <v/>
      </c>
      <c r="F45" s="6" t="inlineStr">
        <is>
          <t>Up to Rs.12,500 if income &lt;= Rs.5,00,000</t>
        </is>
      </c>
    </row>
    <row r="46">
      <c r="A46" s="15" t="inlineStr">
        <is>
          <t>Tax After Rebate</t>
        </is>
      </c>
      <c r="C46" s="16">
        <f>MAX(C44-C45,0)</f>
        <v/>
      </c>
    </row>
    <row r="47">
      <c r="A47" s="15" t="inlineStr">
        <is>
          <t>Add: Health &amp; Education Cess (4%)</t>
        </is>
      </c>
      <c r="C47" s="16">
        <f>ROUND(C46*0.04,0)</f>
        <v/>
      </c>
    </row>
    <row r="48">
      <c r="A48" s="18" t="inlineStr">
        <is>
          <t>Total Tax (Old Regime)</t>
        </is>
      </c>
      <c r="C48" s="20">
        <f>C46+C47</f>
        <v/>
      </c>
    </row>
    <row r="49">
      <c r="A49" s="18" t="inlineStr">
        <is>
          <t>Monthly TDS (Old Regime)</t>
        </is>
      </c>
      <c r="C49" s="22">
        <f>ROUND(C48/12,0)</f>
        <v/>
      </c>
    </row>
    <row r="51" ht="26" customHeight="1">
      <c r="A51" s="9" t="inlineStr">
        <is>
          <t>WHICH REGIME SAVES MORE TAX?</t>
        </is>
      </c>
    </row>
    <row r="52">
      <c r="A52" s="18" t="inlineStr">
        <is>
          <t>Tax under New Regime</t>
        </is>
      </c>
      <c r="C52" s="23">
        <f>C29</f>
        <v/>
      </c>
    </row>
    <row r="53">
      <c r="A53" s="18" t="inlineStr">
        <is>
          <t>Tax under Old Regime</t>
        </is>
      </c>
      <c r="C53" s="23">
        <f>C48</f>
        <v/>
      </c>
    </row>
    <row r="54">
      <c r="A54" s="18" t="inlineStr">
        <is>
          <t>You Save</t>
        </is>
      </c>
      <c r="C54" s="24">
        <f>ABS(C52-C53)</f>
        <v/>
      </c>
      <c r="F54" s="6" t="inlineStr">
        <is>
          <t>Annual tax saving by choosing the better regime</t>
        </is>
      </c>
    </row>
    <row r="56" ht="30" customHeight="1">
      <c r="A56" s="25" t="inlineStr">
        <is>
          <t>RECOMMENDED REGIME</t>
        </is>
      </c>
      <c r="C56" s="26">
        <f>IF(C29&lt;C48,"New Regime (saves Rs."&amp;TEXT(C48-C29,"#,##,##0")&amp;")",IF(C48&lt;C29,"Old Regime (saves Rs."&amp;TEXT(C29-C48,"#,##,##0")&amp;")","Either (both equal)"))</f>
        <v/>
      </c>
    </row>
    <row r="58" ht="26" customHeight="1">
      <c r="A58" s="9" t="inlineStr">
        <is>
          <t>APPLICABLE MONTHLY TDS (based on chosen regime)</t>
        </is>
      </c>
    </row>
    <row r="59">
      <c r="A59" s="18" t="inlineStr">
        <is>
          <t>Chosen Regime</t>
        </is>
      </c>
      <c r="C59" s="27">
        <f>C8</f>
        <v/>
      </c>
    </row>
    <row r="60" ht="32" customHeight="1">
      <c r="A60" s="28" t="inlineStr">
        <is>
          <t>MONTHLY TDS TO DEDUCT</t>
        </is>
      </c>
      <c r="C60" s="29">
        <f>IF(C8="New Regime",C30,C49)</f>
        <v/>
      </c>
    </row>
    <row r="61">
      <c r="C61" s="6" t="inlineStr">
        <is>
          <t>Deduct this from salary every month</t>
        </is>
      </c>
    </row>
    <row r="63">
      <c r="A63" s="6" t="inlineStr">
        <is>
          <t>Powered by Attendo (formerly Petpooja Payroll) | attendohr.com | +91-72280 34343</t>
        </is>
      </c>
    </row>
  </sheetData>
  <mergeCells count="12">
    <mergeCell ref="A2:F2"/>
    <mergeCell ref="A11:F11"/>
    <mergeCell ref="A51:F51"/>
    <mergeCell ref="A10:F10"/>
    <mergeCell ref="A63:F63"/>
    <mergeCell ref="A19:F19"/>
    <mergeCell ref="A60:B60"/>
    <mergeCell ref="A1:F1"/>
    <mergeCell ref="A32:F32"/>
    <mergeCell ref="A58:F58"/>
    <mergeCell ref="A4:F4"/>
    <mergeCell ref="A56:B56"/>
  </mergeCells>
  <dataValidations count="1">
    <dataValidation sqref="C8" showDropDown="0" showInputMessage="0" showErrorMessage="0" allowBlank="0" type="list">
      <formula1>"New Regime,Old Regime"</formula1>
    </dataValidation>
  </dataValidations>
  <pageMargins left="0.75" right="0.75" top="1" bottom="1" header="0.5" footer="0.5"/>
</worksheet>
</file>

<file path=xl/worksheets/sheet3.xml><?xml version="1.0" encoding="utf-8"?>
<worksheet xmlns="http://schemas.openxmlformats.org/spreadsheetml/2006/main">
  <sheetPr>
    <tabColor rgb="000B1120"/>
    <outlinePr summaryBelow="1" summaryRight="1"/>
    <pageSetUpPr/>
  </sheetPr>
  <dimension ref="A1:L36"/>
  <sheetViews>
    <sheetView workbookViewId="0">
      <selection activeCell="A1" sqref="A1"/>
    </sheetView>
  </sheetViews>
  <sheetFormatPr baseColWidth="8" defaultRowHeight="15"/>
  <cols>
    <col width="4" customWidth="1" min="1" max="1"/>
    <col width="20" customWidth="1" min="2" max="2"/>
    <col width="18" customWidth="1" min="3" max="3"/>
    <col width="14" customWidth="1" min="4" max="4"/>
    <col width="16" customWidth="1" min="5" max="5"/>
    <col width="16" customWidth="1" min="6" max="6"/>
    <col width="12" customWidth="1" min="7" max="7"/>
    <col width="14" customWidth="1" min="8" max="8"/>
    <col width="10" customWidth="1" min="9" max="9"/>
    <col width="14" customWidth="1" min="10" max="10"/>
    <col width="14" customWidth="1" min="11" max="11"/>
  </cols>
  <sheetData>
    <row r="1" ht="32" customHeight="1">
      <c r="A1" s="30" t="inlineStr">
        <is>
          <t>TDS Calculator: Team View (up to 25 Employees)</t>
        </is>
      </c>
    </row>
    <row r="2">
      <c r="A2" s="8" t="inlineStr">
        <is>
          <t>Quick monthly TDS under New Regime. For Old Regime with deductions, use the main TDS Calculator sheet.</t>
        </is>
      </c>
    </row>
    <row r="4" ht="36" customHeight="1">
      <c r="A4" s="31" t="inlineStr">
        <is>
          <t>#</t>
        </is>
      </c>
      <c r="B4" s="31" t="inlineStr">
        <is>
          <t>Employee Name</t>
        </is>
      </c>
      <c r="C4" s="31" t="inlineStr">
        <is>
          <t>Annual Gross Salary</t>
        </is>
      </c>
      <c r="D4" s="31" t="inlineStr">
        <is>
          <t>Standard Deduction</t>
        </is>
      </c>
      <c r="E4" s="31" t="inlineStr">
        <is>
          <t>Taxable Income</t>
        </is>
      </c>
      <c r="F4" s="31" t="inlineStr">
        <is>
          <t>Tax (New Regime)</t>
        </is>
      </c>
      <c r="G4" s="31" t="inlineStr">
        <is>
          <t>Rebate 87A</t>
        </is>
      </c>
      <c r="H4" s="31" t="inlineStr">
        <is>
          <t>Tax After Rebate</t>
        </is>
      </c>
      <c r="I4" s="31" t="inlineStr">
        <is>
          <t>Cess (4%)</t>
        </is>
      </c>
      <c r="J4" s="31" t="inlineStr">
        <is>
          <t>Annual Tax</t>
        </is>
      </c>
      <c r="K4" s="31" t="inlineStr">
        <is>
          <t>Monthly TDS</t>
        </is>
      </c>
    </row>
    <row r="5">
      <c r="A5" s="32" t="n">
        <v>1</v>
      </c>
      <c r="B5" s="11" t="inlineStr">
        <is>
          <t>Anita Sharma</t>
        </is>
      </c>
      <c r="C5" s="12" t="n">
        <v>900000</v>
      </c>
      <c r="D5" s="16">
        <f>IF(C5="","",75000)</f>
        <v/>
      </c>
      <c r="E5" s="16">
        <f>IF(C5="","",MAX(C5-D5,0))</f>
        <v/>
      </c>
      <c r="F5" s="16">
        <f>IF(E5&lt;=400000,0,IF(E5&lt;=800000,(E5-400000)*0.05,IF(E5&lt;=1200000,20000+(E5-800000)*0.1,IF(E5&lt;=1600000,60000+(E5-1200000)*0.15,IF(E5&lt;=2000000,120000+(E5-1600000)*0.2,IF(E5&lt;=2400000,200000+(E5-2000000)*0.25,300000+(E5-2400000)*0.3))))))</f>
        <v/>
      </c>
      <c r="G5" s="16">
        <f>IF(E5&lt;=1200000,MIN(F5,60000),0)</f>
        <v/>
      </c>
      <c r="H5" s="16">
        <f>MAX(F5-G5,0)</f>
        <v/>
      </c>
      <c r="I5" s="16">
        <f>ROUND(H5*0.04,0)</f>
        <v/>
      </c>
      <c r="J5" s="16">
        <f>IF(AND(E5&gt;1200000,(H5+I5)&gt;(E5-1200000)),E5-1200000,H5+I5)</f>
        <v/>
      </c>
      <c r="K5" s="33">
        <f>IF(J5=0,0,ROUND(J5/12,0))</f>
        <v/>
      </c>
    </row>
    <row r="6">
      <c r="A6" s="34" t="n">
        <v>2</v>
      </c>
      <c r="B6" s="11" t="inlineStr">
        <is>
          <t>Vikram Patel</t>
        </is>
      </c>
      <c r="C6" s="12" t="n">
        <v>600000</v>
      </c>
      <c r="D6" s="16">
        <f>IF(C6="","",75000)</f>
        <v/>
      </c>
      <c r="E6" s="16">
        <f>IF(C6="","",MAX(C6-D6,0))</f>
        <v/>
      </c>
      <c r="F6" s="16">
        <f>IF(E6&lt;=400000,0,IF(E6&lt;=800000,(E6-400000)*0.05,IF(E6&lt;=1200000,20000+(E6-800000)*0.1,IF(E6&lt;=1600000,60000+(E6-1200000)*0.15,IF(E6&lt;=2000000,120000+(E6-1600000)*0.2,IF(E6&lt;=2400000,200000+(E6-2000000)*0.25,300000+(E6-2400000)*0.3))))))</f>
        <v/>
      </c>
      <c r="G6" s="16">
        <f>IF(E6&lt;=1200000,MIN(F6,60000),0)</f>
        <v/>
      </c>
      <c r="H6" s="16">
        <f>MAX(F6-G6,0)</f>
        <v/>
      </c>
      <c r="I6" s="16">
        <f>ROUND(H6*0.04,0)</f>
        <v/>
      </c>
      <c r="J6" s="16">
        <f>IF(AND(E6&gt;1200000,(H6+I6)&gt;(E6-1200000)),E6-1200000,H6+I6)</f>
        <v/>
      </c>
      <c r="K6" s="33">
        <f>IF(J6=0,0,ROUND(J6/12,0))</f>
        <v/>
      </c>
    </row>
    <row r="7">
      <c r="A7" s="32" t="n">
        <v>3</v>
      </c>
      <c r="B7" s="11" t="inlineStr">
        <is>
          <t>Deepa Nair</t>
        </is>
      </c>
      <c r="C7" s="12" t="n">
        <v>1500000</v>
      </c>
      <c r="D7" s="16">
        <f>IF(C7="","",75000)</f>
        <v/>
      </c>
      <c r="E7" s="16">
        <f>IF(C7="","",MAX(C7-D7,0))</f>
        <v/>
      </c>
      <c r="F7" s="16">
        <f>IF(E7&lt;=400000,0,IF(E7&lt;=800000,(E7-400000)*0.05,IF(E7&lt;=1200000,20000+(E7-800000)*0.1,IF(E7&lt;=1600000,60000+(E7-1200000)*0.15,IF(E7&lt;=2000000,120000+(E7-1600000)*0.2,IF(E7&lt;=2400000,200000+(E7-2000000)*0.25,300000+(E7-2400000)*0.3))))))</f>
        <v/>
      </c>
      <c r="G7" s="16">
        <f>IF(E7&lt;=1200000,MIN(F7,60000),0)</f>
        <v/>
      </c>
      <c r="H7" s="16">
        <f>MAX(F7-G7,0)</f>
        <v/>
      </c>
      <c r="I7" s="16">
        <f>ROUND(H7*0.04,0)</f>
        <v/>
      </c>
      <c r="J7" s="16">
        <f>IF(AND(E7&gt;1200000,(H7+I7)&gt;(E7-1200000)),E7-1200000,H7+I7)</f>
        <v/>
      </c>
      <c r="K7" s="33">
        <f>IF(J7=0,0,ROUND(J7/12,0))</f>
        <v/>
      </c>
    </row>
    <row r="8">
      <c r="A8" s="34" t="n">
        <v>4</v>
      </c>
      <c r="B8" s="11" t="inlineStr">
        <is>
          <t>Suresh Gupta</t>
        </is>
      </c>
      <c r="C8" s="12" t="n">
        <v>1200000</v>
      </c>
      <c r="D8" s="16">
        <f>IF(C8="","",75000)</f>
        <v/>
      </c>
      <c r="E8" s="16">
        <f>IF(C8="","",MAX(C8-D8,0))</f>
        <v/>
      </c>
      <c r="F8" s="16">
        <f>IF(E8&lt;=400000,0,IF(E8&lt;=800000,(E8-400000)*0.05,IF(E8&lt;=1200000,20000+(E8-800000)*0.1,IF(E8&lt;=1600000,60000+(E8-1200000)*0.15,IF(E8&lt;=2000000,120000+(E8-1600000)*0.2,IF(E8&lt;=2400000,200000+(E8-2000000)*0.25,300000+(E8-2400000)*0.3))))))</f>
        <v/>
      </c>
      <c r="G8" s="16">
        <f>IF(E8&lt;=1200000,MIN(F8,60000),0)</f>
        <v/>
      </c>
      <c r="H8" s="16">
        <f>MAX(F8-G8,0)</f>
        <v/>
      </c>
      <c r="I8" s="16">
        <f>ROUND(H8*0.04,0)</f>
        <v/>
      </c>
      <c r="J8" s="16">
        <f>IF(AND(E8&gt;1200000,(H8+I8)&gt;(E8-1200000)),E8-1200000,H8+I8)</f>
        <v/>
      </c>
      <c r="K8" s="33">
        <f>IF(J8=0,0,ROUND(J8/12,0))</f>
        <v/>
      </c>
    </row>
    <row r="9">
      <c r="A9" s="32" t="n">
        <v>5</v>
      </c>
      <c r="B9" s="11" t="inlineStr">
        <is>
          <t>Pooja Mehta</t>
        </is>
      </c>
      <c r="C9" s="12" t="n">
        <v>400000</v>
      </c>
      <c r="D9" s="16">
        <f>IF(C9="","",75000)</f>
        <v/>
      </c>
      <c r="E9" s="16">
        <f>IF(C9="","",MAX(C9-D9,0))</f>
        <v/>
      </c>
      <c r="F9" s="16">
        <f>IF(E9&lt;=400000,0,IF(E9&lt;=800000,(E9-400000)*0.05,IF(E9&lt;=1200000,20000+(E9-800000)*0.1,IF(E9&lt;=1600000,60000+(E9-1200000)*0.15,IF(E9&lt;=2000000,120000+(E9-1600000)*0.2,IF(E9&lt;=2400000,200000+(E9-2000000)*0.25,300000+(E9-2400000)*0.3))))))</f>
        <v/>
      </c>
      <c r="G9" s="16">
        <f>IF(E9&lt;=1200000,MIN(F9,60000),0)</f>
        <v/>
      </c>
      <c r="H9" s="16">
        <f>MAX(F9-G9,0)</f>
        <v/>
      </c>
      <c r="I9" s="16">
        <f>ROUND(H9*0.04,0)</f>
        <v/>
      </c>
      <c r="J9" s="16">
        <f>IF(AND(E9&gt;1200000,(H9+I9)&gt;(E9-1200000)),E9-1200000,H9+I9)</f>
        <v/>
      </c>
      <c r="K9" s="33">
        <f>IF(J9=0,0,ROUND(J9/12,0))</f>
        <v/>
      </c>
    </row>
    <row r="10">
      <c r="A10" s="34" t="n">
        <v>6</v>
      </c>
      <c r="B10" s="11" t="n"/>
      <c r="C10" s="12" t="n"/>
      <c r="D10" s="16">
        <f>IF(C10="","",75000)</f>
        <v/>
      </c>
      <c r="E10" s="16">
        <f>IF(C10="","",MAX(C10-D10,0))</f>
        <v/>
      </c>
      <c r="F10" s="16">
        <f>IF(E10&lt;=400000,0,IF(E10&lt;=800000,(E10-400000)*0.05,IF(E10&lt;=1200000,20000+(E10-800000)*0.1,IF(E10&lt;=1600000,60000+(E10-1200000)*0.15,IF(E10&lt;=2000000,120000+(E10-1600000)*0.2,IF(E10&lt;=2400000,200000+(E10-2000000)*0.25,300000+(E10-2400000)*0.3))))))</f>
        <v/>
      </c>
      <c r="G10" s="16">
        <f>IF(E10&lt;=1200000,MIN(F10,60000),0)</f>
        <v/>
      </c>
      <c r="H10" s="16">
        <f>MAX(F10-G10,0)</f>
        <v/>
      </c>
      <c r="I10" s="16">
        <f>ROUND(H10*0.04,0)</f>
        <v/>
      </c>
      <c r="J10" s="16">
        <f>IF(AND(E10&gt;1200000,(H10+I10)&gt;(E10-1200000)),E10-1200000,H10+I10)</f>
        <v/>
      </c>
      <c r="K10" s="33">
        <f>IF(J10=0,0,ROUND(J10/12,0))</f>
        <v/>
      </c>
    </row>
    <row r="11">
      <c r="A11" s="32" t="n">
        <v>7</v>
      </c>
      <c r="B11" s="11" t="n"/>
      <c r="C11" s="12" t="n"/>
      <c r="D11" s="16">
        <f>IF(C11="","",75000)</f>
        <v/>
      </c>
      <c r="E11" s="16">
        <f>IF(C11="","",MAX(C11-D11,0))</f>
        <v/>
      </c>
      <c r="F11" s="16">
        <f>IF(E11&lt;=400000,0,IF(E11&lt;=800000,(E11-400000)*0.05,IF(E11&lt;=1200000,20000+(E11-800000)*0.1,IF(E11&lt;=1600000,60000+(E11-1200000)*0.15,IF(E11&lt;=2000000,120000+(E11-1600000)*0.2,IF(E11&lt;=2400000,200000+(E11-2000000)*0.25,300000+(E11-2400000)*0.3))))))</f>
        <v/>
      </c>
      <c r="G11" s="16">
        <f>IF(E11&lt;=1200000,MIN(F11,60000),0)</f>
        <v/>
      </c>
      <c r="H11" s="16">
        <f>MAX(F11-G11,0)</f>
        <v/>
      </c>
      <c r="I11" s="16">
        <f>ROUND(H11*0.04,0)</f>
        <v/>
      </c>
      <c r="J11" s="16">
        <f>IF(AND(E11&gt;1200000,(H11+I11)&gt;(E11-1200000)),E11-1200000,H11+I11)</f>
        <v/>
      </c>
      <c r="K11" s="33">
        <f>IF(J11=0,0,ROUND(J11/12,0))</f>
        <v/>
      </c>
    </row>
    <row r="12">
      <c r="A12" s="34" t="n">
        <v>8</v>
      </c>
      <c r="B12" s="11" t="n"/>
      <c r="C12" s="12" t="n"/>
      <c r="D12" s="16">
        <f>IF(C12="","",75000)</f>
        <v/>
      </c>
      <c r="E12" s="16">
        <f>IF(C12="","",MAX(C12-D12,0))</f>
        <v/>
      </c>
      <c r="F12" s="16">
        <f>IF(E12&lt;=400000,0,IF(E12&lt;=800000,(E12-400000)*0.05,IF(E12&lt;=1200000,20000+(E12-800000)*0.1,IF(E12&lt;=1600000,60000+(E12-1200000)*0.15,IF(E12&lt;=2000000,120000+(E12-1600000)*0.2,IF(E12&lt;=2400000,200000+(E12-2000000)*0.25,300000+(E12-2400000)*0.3))))))</f>
        <v/>
      </c>
      <c r="G12" s="16">
        <f>IF(E12&lt;=1200000,MIN(F12,60000),0)</f>
        <v/>
      </c>
      <c r="H12" s="16">
        <f>MAX(F12-G12,0)</f>
        <v/>
      </c>
      <c r="I12" s="16">
        <f>ROUND(H12*0.04,0)</f>
        <v/>
      </c>
      <c r="J12" s="16">
        <f>IF(AND(E12&gt;1200000,(H12+I12)&gt;(E12-1200000)),E12-1200000,H12+I12)</f>
        <v/>
      </c>
      <c r="K12" s="33">
        <f>IF(J12=0,0,ROUND(J12/12,0))</f>
        <v/>
      </c>
    </row>
    <row r="13">
      <c r="A13" s="32" t="n">
        <v>9</v>
      </c>
      <c r="B13" s="11" t="n"/>
      <c r="C13" s="12" t="n"/>
      <c r="D13" s="16">
        <f>IF(C13="","",75000)</f>
        <v/>
      </c>
      <c r="E13" s="16">
        <f>IF(C13="","",MAX(C13-D13,0))</f>
        <v/>
      </c>
      <c r="F13" s="16">
        <f>IF(E13&lt;=400000,0,IF(E13&lt;=800000,(E13-400000)*0.05,IF(E13&lt;=1200000,20000+(E13-800000)*0.1,IF(E13&lt;=1600000,60000+(E13-1200000)*0.15,IF(E13&lt;=2000000,120000+(E13-1600000)*0.2,IF(E13&lt;=2400000,200000+(E13-2000000)*0.25,300000+(E13-2400000)*0.3))))))</f>
        <v/>
      </c>
      <c r="G13" s="16">
        <f>IF(E13&lt;=1200000,MIN(F13,60000),0)</f>
        <v/>
      </c>
      <c r="H13" s="16">
        <f>MAX(F13-G13,0)</f>
        <v/>
      </c>
      <c r="I13" s="16">
        <f>ROUND(H13*0.04,0)</f>
        <v/>
      </c>
      <c r="J13" s="16">
        <f>IF(AND(E13&gt;1200000,(H13+I13)&gt;(E13-1200000)),E13-1200000,H13+I13)</f>
        <v/>
      </c>
      <c r="K13" s="33">
        <f>IF(J13=0,0,ROUND(J13/12,0))</f>
        <v/>
      </c>
    </row>
    <row r="14">
      <c r="A14" s="34" t="n">
        <v>10</v>
      </c>
      <c r="B14" s="11" t="n"/>
      <c r="C14" s="12" t="n"/>
      <c r="D14" s="16">
        <f>IF(C14="","",75000)</f>
        <v/>
      </c>
      <c r="E14" s="16">
        <f>IF(C14="","",MAX(C14-D14,0))</f>
        <v/>
      </c>
      <c r="F14" s="16">
        <f>IF(E14&lt;=400000,0,IF(E14&lt;=800000,(E14-400000)*0.05,IF(E14&lt;=1200000,20000+(E14-800000)*0.1,IF(E14&lt;=1600000,60000+(E14-1200000)*0.15,IF(E14&lt;=2000000,120000+(E14-1600000)*0.2,IF(E14&lt;=2400000,200000+(E14-2000000)*0.25,300000+(E14-2400000)*0.3))))))</f>
        <v/>
      </c>
      <c r="G14" s="16">
        <f>IF(E14&lt;=1200000,MIN(F14,60000),0)</f>
        <v/>
      </c>
      <c r="H14" s="16">
        <f>MAX(F14-G14,0)</f>
        <v/>
      </c>
      <c r="I14" s="16">
        <f>ROUND(H14*0.04,0)</f>
        <v/>
      </c>
      <c r="J14" s="16">
        <f>IF(AND(E14&gt;1200000,(H14+I14)&gt;(E14-1200000)),E14-1200000,H14+I14)</f>
        <v/>
      </c>
      <c r="K14" s="33">
        <f>IF(J14=0,0,ROUND(J14/12,0))</f>
        <v/>
      </c>
    </row>
    <row r="15">
      <c r="A15" s="32" t="n">
        <v>11</v>
      </c>
      <c r="B15" s="11" t="n"/>
      <c r="C15" s="12" t="n"/>
      <c r="D15" s="16">
        <f>IF(C15="","",75000)</f>
        <v/>
      </c>
      <c r="E15" s="16">
        <f>IF(C15="","",MAX(C15-D15,0))</f>
        <v/>
      </c>
      <c r="F15" s="16">
        <f>IF(E15&lt;=400000,0,IF(E15&lt;=800000,(E15-400000)*0.05,IF(E15&lt;=1200000,20000+(E15-800000)*0.1,IF(E15&lt;=1600000,60000+(E15-1200000)*0.15,IF(E15&lt;=2000000,120000+(E15-1600000)*0.2,IF(E15&lt;=2400000,200000+(E15-2000000)*0.25,300000+(E15-2400000)*0.3))))))</f>
        <v/>
      </c>
      <c r="G15" s="16">
        <f>IF(E15&lt;=1200000,MIN(F15,60000),0)</f>
        <v/>
      </c>
      <c r="H15" s="16">
        <f>MAX(F15-G15,0)</f>
        <v/>
      </c>
      <c r="I15" s="16">
        <f>ROUND(H15*0.04,0)</f>
        <v/>
      </c>
      <c r="J15" s="16">
        <f>IF(AND(E15&gt;1200000,(H15+I15)&gt;(E15-1200000)),E15-1200000,H15+I15)</f>
        <v/>
      </c>
      <c r="K15" s="33">
        <f>IF(J15=0,0,ROUND(J15/12,0))</f>
        <v/>
      </c>
    </row>
    <row r="16">
      <c r="A16" s="34" t="n">
        <v>12</v>
      </c>
      <c r="B16" s="11" t="n"/>
      <c r="C16" s="12" t="n"/>
      <c r="D16" s="16">
        <f>IF(C16="","",75000)</f>
        <v/>
      </c>
      <c r="E16" s="16">
        <f>IF(C16="","",MAX(C16-D16,0))</f>
        <v/>
      </c>
      <c r="F16" s="16">
        <f>IF(E16&lt;=400000,0,IF(E16&lt;=800000,(E16-400000)*0.05,IF(E16&lt;=1200000,20000+(E16-800000)*0.1,IF(E16&lt;=1600000,60000+(E16-1200000)*0.15,IF(E16&lt;=2000000,120000+(E16-1600000)*0.2,IF(E16&lt;=2400000,200000+(E16-2000000)*0.25,300000+(E16-2400000)*0.3))))))</f>
        <v/>
      </c>
      <c r="G16" s="16">
        <f>IF(E16&lt;=1200000,MIN(F16,60000),0)</f>
        <v/>
      </c>
      <c r="H16" s="16">
        <f>MAX(F16-G16,0)</f>
        <v/>
      </c>
      <c r="I16" s="16">
        <f>ROUND(H16*0.04,0)</f>
        <v/>
      </c>
      <c r="J16" s="16">
        <f>IF(AND(E16&gt;1200000,(H16+I16)&gt;(E16-1200000)),E16-1200000,H16+I16)</f>
        <v/>
      </c>
      <c r="K16" s="33">
        <f>IF(J16=0,0,ROUND(J16/12,0))</f>
        <v/>
      </c>
    </row>
    <row r="17">
      <c r="A17" s="32" t="n">
        <v>13</v>
      </c>
      <c r="B17" s="11" t="n"/>
      <c r="C17" s="12" t="n"/>
      <c r="D17" s="16">
        <f>IF(C17="","",75000)</f>
        <v/>
      </c>
      <c r="E17" s="16">
        <f>IF(C17="","",MAX(C17-D17,0))</f>
        <v/>
      </c>
      <c r="F17" s="16">
        <f>IF(E17&lt;=400000,0,IF(E17&lt;=800000,(E17-400000)*0.05,IF(E17&lt;=1200000,20000+(E17-800000)*0.1,IF(E17&lt;=1600000,60000+(E17-1200000)*0.15,IF(E17&lt;=2000000,120000+(E17-1600000)*0.2,IF(E17&lt;=2400000,200000+(E17-2000000)*0.25,300000+(E17-2400000)*0.3))))))</f>
        <v/>
      </c>
      <c r="G17" s="16">
        <f>IF(E17&lt;=1200000,MIN(F17,60000),0)</f>
        <v/>
      </c>
      <c r="H17" s="16">
        <f>MAX(F17-G17,0)</f>
        <v/>
      </c>
      <c r="I17" s="16">
        <f>ROUND(H17*0.04,0)</f>
        <v/>
      </c>
      <c r="J17" s="16">
        <f>IF(AND(E17&gt;1200000,(H17+I17)&gt;(E17-1200000)),E17-1200000,H17+I17)</f>
        <v/>
      </c>
      <c r="K17" s="33">
        <f>IF(J17=0,0,ROUND(J17/12,0))</f>
        <v/>
      </c>
    </row>
    <row r="18">
      <c r="A18" s="34" t="n">
        <v>14</v>
      </c>
      <c r="B18" s="11" t="n"/>
      <c r="C18" s="12" t="n"/>
      <c r="D18" s="16">
        <f>IF(C18="","",75000)</f>
        <v/>
      </c>
      <c r="E18" s="16">
        <f>IF(C18="","",MAX(C18-D18,0))</f>
        <v/>
      </c>
      <c r="F18" s="16">
        <f>IF(E18&lt;=400000,0,IF(E18&lt;=800000,(E18-400000)*0.05,IF(E18&lt;=1200000,20000+(E18-800000)*0.1,IF(E18&lt;=1600000,60000+(E18-1200000)*0.15,IF(E18&lt;=2000000,120000+(E18-1600000)*0.2,IF(E18&lt;=2400000,200000+(E18-2000000)*0.25,300000+(E18-2400000)*0.3))))))</f>
        <v/>
      </c>
      <c r="G18" s="16">
        <f>IF(E18&lt;=1200000,MIN(F18,60000),0)</f>
        <v/>
      </c>
      <c r="H18" s="16">
        <f>MAX(F18-G18,0)</f>
        <v/>
      </c>
      <c r="I18" s="16">
        <f>ROUND(H18*0.04,0)</f>
        <v/>
      </c>
      <c r="J18" s="16">
        <f>IF(AND(E18&gt;1200000,(H18+I18)&gt;(E18-1200000)),E18-1200000,H18+I18)</f>
        <v/>
      </c>
      <c r="K18" s="33">
        <f>IF(J18=0,0,ROUND(J18/12,0))</f>
        <v/>
      </c>
    </row>
    <row r="19">
      <c r="A19" s="32" t="n">
        <v>15</v>
      </c>
      <c r="B19" s="11" t="n"/>
      <c r="C19" s="12" t="n"/>
      <c r="D19" s="16">
        <f>IF(C19="","",75000)</f>
        <v/>
      </c>
      <c r="E19" s="16">
        <f>IF(C19="","",MAX(C19-D19,0))</f>
        <v/>
      </c>
      <c r="F19" s="16">
        <f>IF(E19&lt;=400000,0,IF(E19&lt;=800000,(E19-400000)*0.05,IF(E19&lt;=1200000,20000+(E19-800000)*0.1,IF(E19&lt;=1600000,60000+(E19-1200000)*0.15,IF(E19&lt;=2000000,120000+(E19-1600000)*0.2,IF(E19&lt;=2400000,200000+(E19-2000000)*0.25,300000+(E19-2400000)*0.3))))))</f>
        <v/>
      </c>
      <c r="G19" s="16">
        <f>IF(E19&lt;=1200000,MIN(F19,60000),0)</f>
        <v/>
      </c>
      <c r="H19" s="16">
        <f>MAX(F19-G19,0)</f>
        <v/>
      </c>
      <c r="I19" s="16">
        <f>ROUND(H19*0.04,0)</f>
        <v/>
      </c>
      <c r="J19" s="16">
        <f>IF(AND(E19&gt;1200000,(H19+I19)&gt;(E19-1200000)),E19-1200000,H19+I19)</f>
        <v/>
      </c>
      <c r="K19" s="33">
        <f>IF(J19=0,0,ROUND(J19/12,0))</f>
        <v/>
      </c>
    </row>
    <row r="20">
      <c r="A20" s="34" t="n">
        <v>16</v>
      </c>
      <c r="B20" s="11" t="n"/>
      <c r="C20" s="12" t="n"/>
      <c r="D20" s="16">
        <f>IF(C20="","",75000)</f>
        <v/>
      </c>
      <c r="E20" s="16">
        <f>IF(C20="","",MAX(C20-D20,0))</f>
        <v/>
      </c>
      <c r="F20" s="16">
        <f>IF(E20&lt;=400000,0,IF(E20&lt;=800000,(E20-400000)*0.05,IF(E20&lt;=1200000,20000+(E20-800000)*0.1,IF(E20&lt;=1600000,60000+(E20-1200000)*0.15,IF(E20&lt;=2000000,120000+(E20-1600000)*0.2,IF(E20&lt;=2400000,200000+(E20-2000000)*0.25,300000+(E20-2400000)*0.3))))))</f>
        <v/>
      </c>
      <c r="G20" s="16">
        <f>IF(E20&lt;=1200000,MIN(F20,60000),0)</f>
        <v/>
      </c>
      <c r="H20" s="16">
        <f>MAX(F20-G20,0)</f>
        <v/>
      </c>
      <c r="I20" s="16">
        <f>ROUND(H20*0.04,0)</f>
        <v/>
      </c>
      <c r="J20" s="16">
        <f>IF(AND(E20&gt;1200000,(H20+I20)&gt;(E20-1200000)),E20-1200000,H20+I20)</f>
        <v/>
      </c>
      <c r="K20" s="33">
        <f>IF(J20=0,0,ROUND(J20/12,0))</f>
        <v/>
      </c>
    </row>
    <row r="21">
      <c r="A21" s="32" t="n">
        <v>17</v>
      </c>
      <c r="B21" s="11" t="n"/>
      <c r="C21" s="12" t="n"/>
      <c r="D21" s="16">
        <f>IF(C21="","",75000)</f>
        <v/>
      </c>
      <c r="E21" s="16">
        <f>IF(C21="","",MAX(C21-D21,0))</f>
        <v/>
      </c>
      <c r="F21" s="16">
        <f>IF(E21&lt;=400000,0,IF(E21&lt;=800000,(E21-400000)*0.05,IF(E21&lt;=1200000,20000+(E21-800000)*0.1,IF(E21&lt;=1600000,60000+(E21-1200000)*0.15,IF(E21&lt;=2000000,120000+(E21-1600000)*0.2,IF(E21&lt;=2400000,200000+(E21-2000000)*0.25,300000+(E21-2400000)*0.3))))))</f>
        <v/>
      </c>
      <c r="G21" s="16">
        <f>IF(E21&lt;=1200000,MIN(F21,60000),0)</f>
        <v/>
      </c>
      <c r="H21" s="16">
        <f>MAX(F21-G21,0)</f>
        <v/>
      </c>
      <c r="I21" s="16">
        <f>ROUND(H21*0.04,0)</f>
        <v/>
      </c>
      <c r="J21" s="16">
        <f>IF(AND(E21&gt;1200000,(H21+I21)&gt;(E21-1200000)),E21-1200000,H21+I21)</f>
        <v/>
      </c>
      <c r="K21" s="33">
        <f>IF(J21=0,0,ROUND(J21/12,0))</f>
        <v/>
      </c>
    </row>
    <row r="22">
      <c r="A22" s="34" t="n">
        <v>18</v>
      </c>
      <c r="B22" s="11" t="n"/>
      <c r="C22" s="12" t="n"/>
      <c r="D22" s="16">
        <f>IF(C22="","",75000)</f>
        <v/>
      </c>
      <c r="E22" s="16">
        <f>IF(C22="","",MAX(C22-D22,0))</f>
        <v/>
      </c>
      <c r="F22" s="16">
        <f>IF(E22&lt;=400000,0,IF(E22&lt;=800000,(E22-400000)*0.05,IF(E22&lt;=1200000,20000+(E22-800000)*0.1,IF(E22&lt;=1600000,60000+(E22-1200000)*0.15,IF(E22&lt;=2000000,120000+(E22-1600000)*0.2,IF(E22&lt;=2400000,200000+(E22-2000000)*0.25,300000+(E22-2400000)*0.3))))))</f>
        <v/>
      </c>
      <c r="G22" s="16">
        <f>IF(E22&lt;=1200000,MIN(F22,60000),0)</f>
        <v/>
      </c>
      <c r="H22" s="16">
        <f>MAX(F22-G22,0)</f>
        <v/>
      </c>
      <c r="I22" s="16">
        <f>ROUND(H22*0.04,0)</f>
        <v/>
      </c>
      <c r="J22" s="16">
        <f>IF(AND(E22&gt;1200000,(H22+I22)&gt;(E22-1200000)),E22-1200000,H22+I22)</f>
        <v/>
      </c>
      <c r="K22" s="33">
        <f>IF(J22=0,0,ROUND(J22/12,0))</f>
        <v/>
      </c>
    </row>
    <row r="23">
      <c r="A23" s="32" t="n">
        <v>19</v>
      </c>
      <c r="B23" s="11" t="n"/>
      <c r="C23" s="12" t="n"/>
      <c r="D23" s="16">
        <f>IF(C23="","",75000)</f>
        <v/>
      </c>
      <c r="E23" s="16">
        <f>IF(C23="","",MAX(C23-D23,0))</f>
        <v/>
      </c>
      <c r="F23" s="16">
        <f>IF(E23&lt;=400000,0,IF(E23&lt;=800000,(E23-400000)*0.05,IF(E23&lt;=1200000,20000+(E23-800000)*0.1,IF(E23&lt;=1600000,60000+(E23-1200000)*0.15,IF(E23&lt;=2000000,120000+(E23-1600000)*0.2,IF(E23&lt;=2400000,200000+(E23-2000000)*0.25,300000+(E23-2400000)*0.3))))))</f>
        <v/>
      </c>
      <c r="G23" s="16">
        <f>IF(E23&lt;=1200000,MIN(F23,60000),0)</f>
        <v/>
      </c>
      <c r="H23" s="16">
        <f>MAX(F23-G23,0)</f>
        <v/>
      </c>
      <c r="I23" s="16">
        <f>ROUND(H23*0.04,0)</f>
        <v/>
      </c>
      <c r="J23" s="16">
        <f>IF(AND(E23&gt;1200000,(H23+I23)&gt;(E23-1200000)),E23-1200000,H23+I23)</f>
        <v/>
      </c>
      <c r="K23" s="33">
        <f>IF(J23=0,0,ROUND(J23/12,0))</f>
        <v/>
      </c>
    </row>
    <row r="24">
      <c r="A24" s="34" t="n">
        <v>20</v>
      </c>
      <c r="B24" s="11" t="n"/>
      <c r="C24" s="12" t="n"/>
      <c r="D24" s="16">
        <f>IF(C24="","",75000)</f>
        <v/>
      </c>
      <c r="E24" s="16">
        <f>IF(C24="","",MAX(C24-D24,0))</f>
        <v/>
      </c>
      <c r="F24" s="16">
        <f>IF(E24&lt;=400000,0,IF(E24&lt;=800000,(E24-400000)*0.05,IF(E24&lt;=1200000,20000+(E24-800000)*0.1,IF(E24&lt;=1600000,60000+(E24-1200000)*0.15,IF(E24&lt;=2000000,120000+(E24-1600000)*0.2,IF(E24&lt;=2400000,200000+(E24-2000000)*0.25,300000+(E24-2400000)*0.3))))))</f>
        <v/>
      </c>
      <c r="G24" s="16">
        <f>IF(E24&lt;=1200000,MIN(F24,60000),0)</f>
        <v/>
      </c>
      <c r="H24" s="16">
        <f>MAX(F24-G24,0)</f>
        <v/>
      </c>
      <c r="I24" s="16">
        <f>ROUND(H24*0.04,0)</f>
        <v/>
      </c>
      <c r="J24" s="16">
        <f>IF(AND(E24&gt;1200000,(H24+I24)&gt;(E24-1200000)),E24-1200000,H24+I24)</f>
        <v/>
      </c>
      <c r="K24" s="33">
        <f>IF(J24=0,0,ROUND(J24/12,0))</f>
        <v/>
      </c>
    </row>
    <row r="25">
      <c r="A25" s="32" t="n">
        <v>21</v>
      </c>
      <c r="B25" s="11" t="n"/>
      <c r="C25" s="12" t="n"/>
      <c r="D25" s="16">
        <f>IF(C25="","",75000)</f>
        <v/>
      </c>
      <c r="E25" s="16">
        <f>IF(C25="","",MAX(C25-D25,0))</f>
        <v/>
      </c>
      <c r="F25" s="16">
        <f>IF(E25&lt;=400000,0,IF(E25&lt;=800000,(E25-400000)*0.05,IF(E25&lt;=1200000,20000+(E25-800000)*0.1,IF(E25&lt;=1600000,60000+(E25-1200000)*0.15,IF(E25&lt;=2000000,120000+(E25-1600000)*0.2,IF(E25&lt;=2400000,200000+(E25-2000000)*0.25,300000+(E25-2400000)*0.3))))))</f>
        <v/>
      </c>
      <c r="G25" s="16">
        <f>IF(E25&lt;=1200000,MIN(F25,60000),0)</f>
        <v/>
      </c>
      <c r="H25" s="16">
        <f>MAX(F25-G25,0)</f>
        <v/>
      </c>
      <c r="I25" s="16">
        <f>ROUND(H25*0.04,0)</f>
        <v/>
      </c>
      <c r="J25" s="16">
        <f>IF(AND(E25&gt;1200000,(H25+I25)&gt;(E25-1200000)),E25-1200000,H25+I25)</f>
        <v/>
      </c>
      <c r="K25" s="33">
        <f>IF(J25=0,0,ROUND(J25/12,0))</f>
        <v/>
      </c>
    </row>
    <row r="26">
      <c r="A26" s="34" t="n">
        <v>22</v>
      </c>
      <c r="B26" s="11" t="n"/>
      <c r="C26" s="12" t="n"/>
      <c r="D26" s="16">
        <f>IF(C26="","",75000)</f>
        <v/>
      </c>
      <c r="E26" s="16">
        <f>IF(C26="","",MAX(C26-D26,0))</f>
        <v/>
      </c>
      <c r="F26" s="16">
        <f>IF(E26&lt;=400000,0,IF(E26&lt;=800000,(E26-400000)*0.05,IF(E26&lt;=1200000,20000+(E26-800000)*0.1,IF(E26&lt;=1600000,60000+(E26-1200000)*0.15,IF(E26&lt;=2000000,120000+(E26-1600000)*0.2,IF(E26&lt;=2400000,200000+(E26-2000000)*0.25,300000+(E26-2400000)*0.3))))))</f>
        <v/>
      </c>
      <c r="G26" s="16">
        <f>IF(E26&lt;=1200000,MIN(F26,60000),0)</f>
        <v/>
      </c>
      <c r="H26" s="16">
        <f>MAX(F26-G26,0)</f>
        <v/>
      </c>
      <c r="I26" s="16">
        <f>ROUND(H26*0.04,0)</f>
        <v/>
      </c>
      <c r="J26" s="16">
        <f>IF(AND(E26&gt;1200000,(H26+I26)&gt;(E26-1200000)),E26-1200000,H26+I26)</f>
        <v/>
      </c>
      <c r="K26" s="33">
        <f>IF(J26=0,0,ROUND(J26/12,0))</f>
        <v/>
      </c>
    </row>
    <row r="27">
      <c r="A27" s="32" t="n">
        <v>23</v>
      </c>
      <c r="B27" s="11" t="n"/>
      <c r="C27" s="12" t="n"/>
      <c r="D27" s="16">
        <f>IF(C27="","",75000)</f>
        <v/>
      </c>
      <c r="E27" s="16">
        <f>IF(C27="","",MAX(C27-D27,0))</f>
        <v/>
      </c>
      <c r="F27" s="16">
        <f>IF(E27&lt;=400000,0,IF(E27&lt;=800000,(E27-400000)*0.05,IF(E27&lt;=1200000,20000+(E27-800000)*0.1,IF(E27&lt;=1600000,60000+(E27-1200000)*0.15,IF(E27&lt;=2000000,120000+(E27-1600000)*0.2,IF(E27&lt;=2400000,200000+(E27-2000000)*0.25,300000+(E27-2400000)*0.3))))))</f>
        <v/>
      </c>
      <c r="G27" s="16">
        <f>IF(E27&lt;=1200000,MIN(F27,60000),0)</f>
        <v/>
      </c>
      <c r="H27" s="16">
        <f>MAX(F27-G27,0)</f>
        <v/>
      </c>
      <c r="I27" s="16">
        <f>ROUND(H27*0.04,0)</f>
        <v/>
      </c>
      <c r="J27" s="16">
        <f>IF(AND(E27&gt;1200000,(H27+I27)&gt;(E27-1200000)),E27-1200000,H27+I27)</f>
        <v/>
      </c>
      <c r="K27" s="33">
        <f>IF(J27=0,0,ROUND(J27/12,0))</f>
        <v/>
      </c>
    </row>
    <row r="28">
      <c r="A28" s="34" t="n">
        <v>24</v>
      </c>
      <c r="B28" s="11" t="n"/>
      <c r="C28" s="12" t="n"/>
      <c r="D28" s="16">
        <f>IF(C28="","",75000)</f>
        <v/>
      </c>
      <c r="E28" s="16">
        <f>IF(C28="","",MAX(C28-D28,0))</f>
        <v/>
      </c>
      <c r="F28" s="16">
        <f>IF(E28&lt;=400000,0,IF(E28&lt;=800000,(E28-400000)*0.05,IF(E28&lt;=1200000,20000+(E28-800000)*0.1,IF(E28&lt;=1600000,60000+(E28-1200000)*0.15,IF(E28&lt;=2000000,120000+(E28-1600000)*0.2,IF(E28&lt;=2400000,200000+(E28-2000000)*0.25,300000+(E28-2400000)*0.3))))))</f>
        <v/>
      </c>
      <c r="G28" s="16">
        <f>IF(E28&lt;=1200000,MIN(F28,60000),0)</f>
        <v/>
      </c>
      <c r="H28" s="16">
        <f>MAX(F28-G28,0)</f>
        <v/>
      </c>
      <c r="I28" s="16">
        <f>ROUND(H28*0.04,0)</f>
        <v/>
      </c>
      <c r="J28" s="16">
        <f>IF(AND(E28&gt;1200000,(H28+I28)&gt;(E28-1200000)),E28-1200000,H28+I28)</f>
        <v/>
      </c>
      <c r="K28" s="33">
        <f>IF(J28=0,0,ROUND(J28/12,0))</f>
        <v/>
      </c>
    </row>
    <row r="29">
      <c r="A29" s="32" t="n">
        <v>25</v>
      </c>
      <c r="B29" s="11" t="n"/>
      <c r="C29" s="12" t="n"/>
      <c r="D29" s="16">
        <f>IF(C29="","",75000)</f>
        <v/>
      </c>
      <c r="E29" s="16">
        <f>IF(C29="","",MAX(C29-D29,0))</f>
        <v/>
      </c>
      <c r="F29" s="16">
        <f>IF(E29&lt;=400000,0,IF(E29&lt;=800000,(E29-400000)*0.05,IF(E29&lt;=1200000,20000+(E29-800000)*0.1,IF(E29&lt;=1600000,60000+(E29-1200000)*0.15,IF(E29&lt;=2000000,120000+(E29-1600000)*0.2,IF(E29&lt;=2400000,200000+(E29-2000000)*0.25,300000+(E29-2400000)*0.3))))))</f>
        <v/>
      </c>
      <c r="G29" s="16">
        <f>IF(E29&lt;=1200000,MIN(F29,60000),0)</f>
        <v/>
      </c>
      <c r="H29" s="16">
        <f>MAX(F29-G29,0)</f>
        <v/>
      </c>
      <c r="I29" s="16">
        <f>ROUND(H29*0.04,0)</f>
        <v/>
      </c>
      <c r="J29" s="16">
        <f>IF(AND(E29&gt;1200000,(H29+I29)&gt;(E29-1200000)),E29-1200000,H29+I29)</f>
        <v/>
      </c>
      <c r="K29" s="33">
        <f>IF(J29=0,0,ROUND(J29/12,0))</f>
        <v/>
      </c>
    </row>
    <row r="30">
      <c r="A30" s="35" t="inlineStr">
        <is>
          <t>TOTAL MONTHLY TDS LIABILITY</t>
        </is>
      </c>
      <c r="J30" s="20">
        <f>SUM(J5:J29)</f>
        <v/>
      </c>
      <c r="K30" s="36">
        <f>SUM(K5:K29)</f>
        <v/>
      </c>
    </row>
    <row r="32">
      <c r="A32" s="3" t="inlineStr">
        <is>
          <t>Summary:</t>
        </is>
      </c>
    </row>
    <row r="33">
      <c r="A33" s="4" t="inlineStr">
        <is>
          <t>Employees entered:</t>
        </is>
      </c>
      <c r="C33" s="5">
        <f>COUNTA(B5:B29)</f>
        <v/>
      </c>
    </row>
    <row r="34">
      <c r="A34" s="4" t="inlineStr">
        <is>
          <t>Employees with zero TDS:</t>
        </is>
      </c>
      <c r="C34" s="5">
        <f>COUNTIF(K5:K29,0)-COUNTBLANK(B5:B29)</f>
        <v/>
      </c>
    </row>
    <row r="36">
      <c r="A36" s="6" t="inlineStr">
        <is>
          <t>Powered by Attendo (formerly Petpooja Payroll) | attendohr.com | +91-72280 34343</t>
        </is>
      </c>
    </row>
  </sheetData>
  <mergeCells count="4">
    <mergeCell ref="A2:L2"/>
    <mergeCell ref="A30:I30"/>
    <mergeCell ref="A1:L1"/>
    <mergeCell ref="A36:K36"/>
  </mergeCells>
  <pageMargins left="0.75" right="0.75" top="1" bottom="1" header="0.5" footer="0.5"/>
</worksheet>
</file>

<file path=xl/worksheets/sheet4.xml><?xml version="1.0" encoding="utf-8"?>
<worksheet xmlns="http://schemas.openxmlformats.org/spreadsheetml/2006/main">
  <sheetPr>
    <tabColor rgb="009E9E9E"/>
    <outlinePr summaryBelow="1" summaryRight="1"/>
    <pageSetUpPr/>
  </sheetPr>
  <dimension ref="A1:D51"/>
  <sheetViews>
    <sheetView workbookViewId="0">
      <selection activeCell="A1" sqref="A1"/>
    </sheetView>
  </sheetViews>
  <sheetFormatPr baseColWidth="8" defaultRowHeight="15"/>
  <cols>
    <col width="28" customWidth="1" min="1" max="1"/>
    <col width="42" customWidth="1" min="2" max="2"/>
    <col width="30" customWidth="1" min="3" max="3"/>
  </cols>
  <sheetData>
    <row r="1" ht="36" customHeight="1">
      <c r="A1" s="7" t="inlineStr">
        <is>
          <t>TDS on Salary: Quick Reference (FY 2025-26)</t>
        </is>
      </c>
    </row>
    <row r="3">
      <c r="A3" s="3" t="inlineStr">
        <is>
          <t>NEW REGIME TAX SLABS (FY 2025-26)</t>
        </is>
      </c>
    </row>
    <row r="4">
      <c r="A4" s="37" t="inlineStr">
        <is>
          <t>Income Slab</t>
        </is>
      </c>
      <c r="B4" s="37" t="inlineStr">
        <is>
          <t>Tax Rate</t>
        </is>
      </c>
    </row>
    <row r="5">
      <c r="A5" s="38" t="inlineStr">
        <is>
          <t>Rs.0 to Rs.4,00,000</t>
        </is>
      </c>
      <c r="B5" s="38" t="inlineStr">
        <is>
          <t>Nil</t>
        </is>
      </c>
    </row>
    <row r="6">
      <c r="A6" s="15" t="inlineStr">
        <is>
          <t>Rs.4,00,001 to Rs.8,00,000</t>
        </is>
      </c>
      <c r="B6" s="15" t="inlineStr">
        <is>
          <t>5%</t>
        </is>
      </c>
    </row>
    <row r="7">
      <c r="A7" s="38" t="inlineStr">
        <is>
          <t>Rs.8,00,001 to Rs.12,00,000</t>
        </is>
      </c>
      <c r="B7" s="38" t="inlineStr">
        <is>
          <t>10%</t>
        </is>
      </c>
    </row>
    <row r="8">
      <c r="A8" s="15" t="inlineStr">
        <is>
          <t>Rs.12,00,001 to Rs.16,00,000</t>
        </is>
      </c>
      <c r="B8" s="15" t="inlineStr">
        <is>
          <t>15%</t>
        </is>
      </c>
    </row>
    <row r="9">
      <c r="A9" s="38" t="inlineStr">
        <is>
          <t>Rs.16,00,001 to Rs.20,00,000</t>
        </is>
      </c>
      <c r="B9" s="38" t="inlineStr">
        <is>
          <t>20%</t>
        </is>
      </c>
    </row>
    <row r="10">
      <c r="A10" s="15" t="inlineStr">
        <is>
          <t>Rs.20,00,001 to Rs.24,00,000</t>
        </is>
      </c>
      <c r="B10" s="15" t="inlineStr">
        <is>
          <t>25%</t>
        </is>
      </c>
    </row>
    <row r="11">
      <c r="A11" s="38" t="inlineStr">
        <is>
          <t>Above Rs.24,00,000</t>
        </is>
      </c>
      <c r="B11" s="38" t="inlineStr">
        <is>
          <t>30%</t>
        </is>
      </c>
    </row>
    <row r="12">
      <c r="A12" s="18" t="inlineStr">
        <is>
          <t>Standard Deduction</t>
        </is>
      </c>
      <c r="B12" s="15" t="inlineStr">
        <is>
          <t>Rs.75,000</t>
        </is>
      </c>
    </row>
    <row r="13">
      <c r="A13" s="39" t="inlineStr">
        <is>
          <t>Rebate u/s 87A</t>
        </is>
      </c>
      <c r="B13" s="38" t="inlineStr">
        <is>
          <t>Up to Rs.60,000 (income &lt;= Rs.12,00,000)</t>
        </is>
      </c>
    </row>
    <row r="15">
      <c r="A15" s="3" t="inlineStr">
        <is>
          <t>OLD REGIME TAX SLABS (FY 2025-26)</t>
        </is>
      </c>
    </row>
    <row r="16">
      <c r="A16" s="37" t="inlineStr">
        <is>
          <t>Income Slab</t>
        </is>
      </c>
      <c r="B16" s="37" t="inlineStr">
        <is>
          <t>Tax Rate</t>
        </is>
      </c>
    </row>
    <row r="17">
      <c r="A17" s="38" t="inlineStr">
        <is>
          <t>Rs.0 to Rs.2,50,000</t>
        </is>
      </c>
      <c r="B17" s="38" t="inlineStr">
        <is>
          <t>Nil</t>
        </is>
      </c>
    </row>
    <row r="18">
      <c r="A18" s="15" t="inlineStr">
        <is>
          <t>Rs.2,50,001 to Rs.5,00,000</t>
        </is>
      </c>
      <c r="B18" s="15" t="inlineStr">
        <is>
          <t>5%</t>
        </is>
      </c>
    </row>
    <row r="19">
      <c r="A19" s="38" t="inlineStr">
        <is>
          <t>Rs.5,00,001 to Rs.10,00,000</t>
        </is>
      </c>
      <c r="B19" s="38" t="inlineStr">
        <is>
          <t>20%</t>
        </is>
      </c>
    </row>
    <row r="20">
      <c r="A20" s="15" t="inlineStr">
        <is>
          <t>Above Rs.10,00,000</t>
        </is>
      </c>
      <c r="B20" s="15" t="inlineStr">
        <is>
          <t>30%</t>
        </is>
      </c>
    </row>
    <row r="21">
      <c r="A21" s="39" t="inlineStr">
        <is>
          <t>Standard Deduction</t>
        </is>
      </c>
      <c r="B21" s="38" t="inlineStr">
        <is>
          <t>Rs.50,000</t>
        </is>
      </c>
    </row>
    <row r="22">
      <c r="A22" s="18" t="inlineStr">
        <is>
          <t>Rebate u/s 87A</t>
        </is>
      </c>
      <c r="B22" s="15" t="inlineStr">
        <is>
          <t>Up to Rs.12,500 (income &lt;= Rs.5,00,000)</t>
        </is>
      </c>
    </row>
    <row r="24">
      <c r="A24" s="3" t="inlineStr">
        <is>
          <t>OLD REGIME DEDUCTIONS</t>
        </is>
      </c>
    </row>
    <row r="25">
      <c r="A25" s="37" t="inlineStr">
        <is>
          <t>Section</t>
        </is>
      </c>
      <c r="B25" s="37" t="inlineStr">
        <is>
          <t>Deduction</t>
        </is>
      </c>
      <c r="C25" s="37" t="inlineStr">
        <is>
          <t>Max Limit</t>
        </is>
      </c>
    </row>
    <row r="26">
      <c r="A26" s="39" t="inlineStr">
        <is>
          <t>80C</t>
        </is>
      </c>
      <c r="B26" s="38" t="inlineStr">
        <is>
          <t>PPF, ELSS, LIC, Tuition, EPF, NSC, etc.</t>
        </is>
      </c>
      <c r="C26" s="38" t="inlineStr">
        <is>
          <t>Rs.1,50,000</t>
        </is>
      </c>
    </row>
    <row r="27">
      <c r="A27" s="18" t="inlineStr">
        <is>
          <t>80CCD(1B)</t>
        </is>
      </c>
      <c r="B27" s="15" t="inlineStr">
        <is>
          <t>NPS (additional)</t>
        </is>
      </c>
      <c r="C27" s="15" t="inlineStr">
        <is>
          <t>Rs.50,000</t>
        </is>
      </c>
    </row>
    <row r="28">
      <c r="A28" s="39" t="inlineStr">
        <is>
          <t>80D</t>
        </is>
      </c>
      <c r="B28" s="38" t="inlineStr">
        <is>
          <t>Medical insurance (self + family)</t>
        </is>
      </c>
      <c r="C28" s="38" t="inlineStr">
        <is>
          <t>Rs.25,000 (Rs.50,000 if 60+)</t>
        </is>
      </c>
    </row>
    <row r="29">
      <c r="A29" s="18" t="inlineStr">
        <is>
          <t>80D</t>
        </is>
      </c>
      <c r="B29" s="15" t="inlineStr">
        <is>
          <t>Medical insurance (parents)</t>
        </is>
      </c>
      <c r="C29" s="15" t="inlineStr">
        <is>
          <t>Rs.25,000 (Rs.50,000 if 60+)</t>
        </is>
      </c>
    </row>
    <row r="30">
      <c r="A30" s="39" t="inlineStr">
        <is>
          <t>24(b)</t>
        </is>
      </c>
      <c r="B30" s="38" t="inlineStr">
        <is>
          <t>Home loan interest (self-occupied)</t>
        </is>
      </c>
      <c r="C30" s="38" t="inlineStr">
        <is>
          <t>Rs.2,00,000</t>
        </is>
      </c>
    </row>
    <row r="31">
      <c r="A31" s="18" t="inlineStr">
        <is>
          <t>10(13A)</t>
        </is>
      </c>
      <c r="B31" s="15" t="inlineStr">
        <is>
          <t>HRA exemption</t>
        </is>
      </c>
      <c r="C31" s="15" t="inlineStr">
        <is>
          <t>Least of 3 conditions</t>
        </is>
      </c>
    </row>
    <row r="32">
      <c r="A32" s="39" t="inlineStr">
        <is>
          <t>80E</t>
        </is>
      </c>
      <c r="B32" s="38" t="inlineStr">
        <is>
          <t>Education loan interest</t>
        </is>
      </c>
      <c r="C32" s="38" t="inlineStr">
        <is>
          <t>No limit (full interest)</t>
        </is>
      </c>
    </row>
    <row r="33">
      <c r="A33" s="18" t="inlineStr">
        <is>
          <t>80G</t>
        </is>
      </c>
      <c r="B33" s="15" t="inlineStr">
        <is>
          <t>Donations</t>
        </is>
      </c>
      <c r="C33" s="15" t="inlineStr">
        <is>
          <t>50% or 100% of donation</t>
        </is>
      </c>
    </row>
    <row r="34">
      <c r="A34" s="39" t="inlineStr">
        <is>
          <t>80TTA</t>
        </is>
      </c>
      <c r="B34" s="38" t="inlineStr">
        <is>
          <t>Savings account interest</t>
        </is>
      </c>
      <c r="C34" s="38" t="inlineStr">
        <is>
          <t>Rs.10,000</t>
        </is>
      </c>
    </row>
    <row r="36">
      <c r="A36" s="3" t="inlineStr">
        <is>
          <t>TDS DEADLINES (FY 2025-26)</t>
        </is>
      </c>
    </row>
    <row r="37">
      <c r="A37" s="37" t="inlineStr">
        <is>
          <t>Event</t>
        </is>
      </c>
      <c r="B37" s="37" t="inlineStr">
        <is>
          <t>Deadline</t>
        </is>
      </c>
      <c r="C37" s="37" t="inlineStr">
        <is>
          <t>Section/Form</t>
        </is>
      </c>
    </row>
    <row r="38">
      <c r="A38" s="39" t="inlineStr">
        <is>
          <t>TDS deposit (monthly)</t>
        </is>
      </c>
      <c r="B38" s="38" t="inlineStr">
        <is>
          <t>7th of the following month</t>
        </is>
      </c>
      <c r="C38" s="38" t="inlineStr">
        <is>
          <t>Rule 30</t>
        </is>
      </c>
    </row>
    <row r="39">
      <c r="A39" s="18" t="inlineStr">
        <is>
          <t>TDS for March</t>
        </is>
      </c>
      <c r="B39" s="15" t="inlineStr">
        <is>
          <t>30-Apr</t>
        </is>
      </c>
      <c r="C39" s="15" t="inlineStr">
        <is>
          <t>Rule 30</t>
        </is>
      </c>
    </row>
    <row r="40">
      <c r="A40" s="39" t="inlineStr">
        <is>
          <t>Form 24Q (Q1: Apr-Jun)</t>
        </is>
      </c>
      <c r="B40" s="38" t="inlineStr">
        <is>
          <t>31-Jul-2025</t>
        </is>
      </c>
      <c r="C40" s="38" t="inlineStr">
        <is>
          <t>Section 200(3)</t>
        </is>
      </c>
    </row>
    <row r="41">
      <c r="A41" s="18" t="inlineStr">
        <is>
          <t>Form 24Q (Q2: Jul-Sep)</t>
        </is>
      </c>
      <c r="B41" s="15" t="inlineStr">
        <is>
          <t>31-Oct-2025</t>
        </is>
      </c>
      <c r="C41" s="15" t="inlineStr">
        <is>
          <t>Section 200(3)</t>
        </is>
      </c>
    </row>
    <row r="42">
      <c r="A42" s="39" t="inlineStr">
        <is>
          <t>Form 24Q (Q3: Oct-Dec)</t>
        </is>
      </c>
      <c r="B42" s="38" t="inlineStr">
        <is>
          <t>31-Jan-2026</t>
        </is>
      </c>
      <c r="C42" s="38" t="inlineStr">
        <is>
          <t>Section 200(3)</t>
        </is>
      </c>
    </row>
    <row r="43">
      <c r="A43" s="18" t="inlineStr">
        <is>
          <t>Form 24Q (Q4: Jan-Mar)</t>
        </is>
      </c>
      <c r="B43" s="15" t="inlineStr">
        <is>
          <t>31-May-2026</t>
        </is>
      </c>
      <c r="C43" s="15" t="inlineStr">
        <is>
          <t>Section 200(3)</t>
        </is>
      </c>
    </row>
    <row r="44">
      <c r="A44" s="39" t="inlineStr">
        <is>
          <t>Form 16 issuance</t>
        </is>
      </c>
      <c r="B44" s="38" t="inlineStr">
        <is>
          <t>15-Jun-2026</t>
        </is>
      </c>
      <c r="C44" s="38" t="inlineStr">
        <is>
          <t>Section 203</t>
        </is>
      </c>
    </row>
    <row r="46">
      <c r="A46" s="3" t="inlineStr">
        <is>
          <t>IMPORTANT NOTES</t>
        </is>
      </c>
    </row>
    <row r="47" ht="80" customHeight="1">
      <c r="A47" s="40" t="inlineStr">
        <is>
          <t>1. New Regime is the default since FY 2023-24 (Section 115BAC). Employee must specifically opt for Old Regime by informing the employer.
2. Under New Regime, only standard deduction (Rs.75,000), NPS employer contribution (80CCD(2)), and family pension deduction are allowed. No 80C, 80D, HRA, or 24(b).
3. Surcharge applies for income above Rs.50 lakh: 10% (50L-1Cr), 15% (1Cr-2Cr). Under New Regime, maximum surcharge is 25% (not 37%).
4. Health &amp; Education Cess of 4% applies on tax + surcharge.</t>
        </is>
      </c>
    </row>
    <row r="48"/>
    <row r="49"/>
    <row r="51">
      <c r="A51" s="6" t="inlineStr">
        <is>
          <t>Powered by Attendo (formerly Petpooja Payroll) | attendohr.com | +91-72280 34343</t>
        </is>
      </c>
    </row>
  </sheetData>
  <sheetProtection selectLockedCells="0" selectUnlockedCells="0" sheet="1" objects="0" insertRows="1" insertHyperlinks="1" autoFilter="1" scenarios="0" formatColumns="1" deleteColumns="1" insertColumns="1" pivotTables="1" deleteRows="1" formatCells="1" formatRows="1" sort="1" password="89B7"/>
  <mergeCells count="3">
    <mergeCell ref="A1:D1"/>
    <mergeCell ref="A51:C51"/>
    <mergeCell ref="A47:C49"/>
  </mergeCells>
  <pageMargins left="0.75" right="0.75" top="1" bottom="1" header="0.5" footer="0.5"/>
</worksheet>
</file>

<file path=xl/worksheets/sheet5.xml><?xml version="1.0" encoding="utf-8"?>
<worksheet xmlns="http://schemas.openxmlformats.org/spreadsheetml/2006/main">
  <sheetPr>
    <tabColor rgb="009E9E9E"/>
    <outlinePr summaryBelow="1" summaryRight="1"/>
    <pageSetUpPr/>
  </sheetPr>
  <dimension ref="A1:D42"/>
  <sheetViews>
    <sheetView workbookViewId="0">
      <selection activeCell="A1" sqref="A1"/>
    </sheetView>
  </sheetViews>
  <sheetFormatPr baseColWidth="8" defaultRowHeight="15"/>
  <cols>
    <col width="24" customWidth="1" min="1" max="1"/>
    <col width="38" customWidth="1" min="2" max="2"/>
    <col width="16" customWidth="1" min="3" max="3"/>
    <col width="30" customWidth="1" min="4" max="4"/>
  </cols>
  <sheetData>
    <row r="1" ht="30" customHeight="1">
      <c r="A1" s="41" t="inlineStr">
        <is>
          <t>Example: Anita Sharma, Annual Salary Rs.9,00,000, FY 2025-26</t>
        </is>
      </c>
    </row>
    <row r="2">
      <c r="A2" s="6" t="inlineStr">
        <is>
          <t>Comparing New Regime vs Old Regime (with 80C: Rs.1,50,000 and 80D: Rs.25,000)</t>
        </is>
      </c>
    </row>
    <row r="4">
      <c r="A4" s="3" t="inlineStr">
        <is>
          <t>NEW REGIME CALCULATION</t>
        </is>
      </c>
    </row>
    <row r="5">
      <c r="A5" s="37" t="inlineStr">
        <is>
          <t>Step</t>
        </is>
      </c>
      <c r="B5" s="37" t="inlineStr">
        <is>
          <t>Calculation</t>
        </is>
      </c>
      <c r="C5" s="37" t="inlineStr">
        <is>
          <t>Amount (Rs.)</t>
        </is>
      </c>
      <c r="D5" s="37" t="inlineStr">
        <is>
          <t>Notes</t>
        </is>
      </c>
    </row>
    <row r="6">
      <c r="A6" s="15" t="inlineStr">
        <is>
          <t>1. Gross Salary</t>
        </is>
      </c>
      <c r="B6" s="15" t="inlineStr"/>
      <c r="C6" s="17" t="n">
        <v>900000</v>
      </c>
      <c r="D6" s="42" t="inlineStr">
        <is>
          <t>Annual gross salary</t>
        </is>
      </c>
    </row>
    <row r="7">
      <c r="A7" s="15" t="inlineStr">
        <is>
          <t>2. Standard Deduction</t>
        </is>
      </c>
      <c r="B7" s="15" t="inlineStr"/>
      <c r="C7" s="17" t="n">
        <v>75000</v>
      </c>
      <c r="D7" s="42" t="inlineStr">
        <is>
          <t>Rs.75,000 (New Regime)</t>
        </is>
      </c>
    </row>
    <row r="8">
      <c r="A8" s="15" t="inlineStr">
        <is>
          <t>3. Taxable Income</t>
        </is>
      </c>
      <c r="B8" s="15" t="inlineStr">
        <is>
          <t>9,00,000 - 75,000</t>
        </is>
      </c>
      <c r="C8" s="17" t="n">
        <v>825000</v>
      </c>
      <c r="D8" s="42" t="inlineStr"/>
    </row>
    <row r="9">
      <c r="A9" s="15" t="inlineStr">
        <is>
          <t>4. Tax: 0-4L</t>
        </is>
      </c>
      <c r="B9" s="15" t="inlineStr">
        <is>
          <t>Nil</t>
        </is>
      </c>
      <c r="C9" s="17" t="n">
        <v>0</v>
      </c>
      <c r="D9" s="42" t="inlineStr"/>
    </row>
    <row r="10">
      <c r="A10" s="15" t="inlineStr">
        <is>
          <t>5. Tax: 4-8L</t>
        </is>
      </c>
      <c r="B10" s="15" t="inlineStr">
        <is>
          <t>(8,00,000 - 4,00,000) x 5%</t>
        </is>
      </c>
      <c r="C10" s="17" t="n">
        <v>20000</v>
      </c>
      <c r="D10" s="42" t="inlineStr"/>
    </row>
    <row r="11">
      <c r="A11" s="15" t="inlineStr">
        <is>
          <t>6. Tax: 8-8.25L</t>
        </is>
      </c>
      <c r="B11" s="15" t="inlineStr">
        <is>
          <t>(8,25,000 - 8,00,000) x 10%</t>
        </is>
      </c>
      <c r="C11" s="17" t="n">
        <v>2500</v>
      </c>
      <c r="D11" s="42" t="inlineStr"/>
    </row>
    <row r="12">
      <c r="A12" s="15" t="inlineStr">
        <is>
          <t>7. Total Tax</t>
        </is>
      </c>
      <c r="B12" s="15" t="inlineStr">
        <is>
          <t>0 + 20,000 + 2,500</t>
        </is>
      </c>
      <c r="C12" s="17" t="n">
        <v>22500</v>
      </c>
      <c r="D12" s="42" t="inlineStr"/>
    </row>
    <row r="13">
      <c r="A13" s="15" t="inlineStr">
        <is>
          <t>8. Rebate u/s 87A</t>
        </is>
      </c>
      <c r="B13" s="15" t="inlineStr">
        <is>
          <t>8,25,000 &lt;= 12L, so MIN(22,500, 60,000)</t>
        </is>
      </c>
      <c r="C13" s="17" t="n">
        <v>22500</v>
      </c>
      <c r="D13" s="42" t="inlineStr">
        <is>
          <t>Full rebate</t>
        </is>
      </c>
    </row>
    <row r="14">
      <c r="A14" s="15" t="inlineStr">
        <is>
          <t>9. Tax After Rebate</t>
        </is>
      </c>
      <c r="B14" s="15" t="inlineStr">
        <is>
          <t>22,500 - 22,500</t>
        </is>
      </c>
      <c r="C14" s="17" t="n">
        <v>0</v>
      </c>
      <c r="D14" s="42" t="inlineStr"/>
    </row>
    <row r="15">
      <c r="A15" s="15" t="inlineStr">
        <is>
          <t>10. Cess (4%)</t>
        </is>
      </c>
      <c r="B15" s="15" t="inlineStr">
        <is>
          <t>0 x 4%</t>
        </is>
      </c>
      <c r="C15" s="17" t="n">
        <v>0</v>
      </c>
      <c r="D15" s="42" t="inlineStr"/>
    </row>
    <row r="16">
      <c r="A16" s="15" t="inlineStr"/>
      <c r="B16" s="15" t="inlineStr"/>
      <c r="C16" s="43" t="n"/>
      <c r="D16" s="42" t="inlineStr"/>
    </row>
    <row r="17">
      <c r="A17" s="44" t="inlineStr">
        <is>
          <t>NEW REGIME TAX</t>
        </is>
      </c>
      <c r="B17" s="45" t="inlineStr"/>
      <c r="C17" s="46" t="n">
        <v>0</v>
      </c>
      <c r="D17" s="47" t="inlineStr">
        <is>
          <t>Zero tax. No TDS needed.</t>
        </is>
      </c>
    </row>
    <row r="18">
      <c r="A18" s="18" t="inlineStr">
        <is>
          <t>Monthly TDS</t>
        </is>
      </c>
      <c r="B18" s="15" t="inlineStr"/>
      <c r="C18" s="48" t="n">
        <v>0</v>
      </c>
      <c r="D18" s="42" t="inlineStr"/>
    </row>
    <row r="20">
      <c r="A20" s="3" t="inlineStr">
        <is>
          <t>OLD REGIME CALCULATION</t>
        </is>
      </c>
    </row>
    <row r="21">
      <c r="A21" s="37" t="inlineStr">
        <is>
          <t>Step</t>
        </is>
      </c>
      <c r="B21" s="37" t="inlineStr">
        <is>
          <t>Calculation</t>
        </is>
      </c>
      <c r="C21" s="37" t="inlineStr">
        <is>
          <t>Amount (Rs.)</t>
        </is>
      </c>
      <c r="D21" s="37" t="inlineStr">
        <is>
          <t>Notes</t>
        </is>
      </c>
    </row>
    <row r="22">
      <c r="A22" s="15" t="inlineStr">
        <is>
          <t>1. Gross Salary</t>
        </is>
      </c>
      <c r="B22" s="15" t="inlineStr"/>
      <c r="C22" s="17" t="n">
        <v>900000</v>
      </c>
      <c r="D22" s="42" t="inlineStr"/>
    </row>
    <row r="23">
      <c r="A23" s="15" t="inlineStr">
        <is>
          <t>2. Standard Deduction</t>
        </is>
      </c>
      <c r="B23" s="15" t="inlineStr"/>
      <c r="C23" s="17" t="n">
        <v>50000</v>
      </c>
      <c r="D23" s="42" t="inlineStr">
        <is>
          <t>Rs.50,000 (Old Regime)</t>
        </is>
      </c>
    </row>
    <row r="24">
      <c r="A24" s="15" t="inlineStr">
        <is>
          <t>3. HRA Exemption</t>
        </is>
      </c>
      <c r="B24" s="15" t="inlineStr"/>
      <c r="C24" s="17" t="n">
        <v>0</v>
      </c>
      <c r="D24" s="42" t="inlineStr">
        <is>
          <t>None claimed in this example</t>
        </is>
      </c>
    </row>
    <row r="25">
      <c r="A25" s="15" t="inlineStr">
        <is>
          <t>4. Net Salary Income</t>
        </is>
      </c>
      <c r="B25" s="15" t="inlineStr">
        <is>
          <t>9,00,000 - 50,000</t>
        </is>
      </c>
      <c r="C25" s="17" t="n">
        <v>850000</v>
      </c>
      <c r="D25" s="42" t="inlineStr"/>
    </row>
    <row r="26">
      <c r="A26" s="15" t="inlineStr">
        <is>
          <t>5. Section 80C</t>
        </is>
      </c>
      <c r="B26" s="15" t="inlineStr"/>
      <c r="C26" s="17" t="n">
        <v>150000</v>
      </c>
      <c r="D26" s="42" t="inlineStr">
        <is>
          <t>PPF, ELSS, LIC, etc.</t>
        </is>
      </c>
    </row>
    <row r="27">
      <c r="A27" s="15" t="inlineStr">
        <is>
          <t>6. Section 80D</t>
        </is>
      </c>
      <c r="B27" s="15" t="inlineStr"/>
      <c r="C27" s="17" t="n">
        <v>25000</v>
      </c>
      <c r="D27" s="42" t="inlineStr">
        <is>
          <t>Medical insurance</t>
        </is>
      </c>
    </row>
    <row r="28">
      <c r="A28" s="15" t="inlineStr">
        <is>
          <t>7. Taxable Income</t>
        </is>
      </c>
      <c r="B28" s="15" t="inlineStr">
        <is>
          <t>8,50,000 - 1,50,000 - 25,000</t>
        </is>
      </c>
      <c r="C28" s="17" t="n">
        <v>675000</v>
      </c>
      <c r="D28" s="42" t="inlineStr"/>
    </row>
    <row r="29">
      <c r="A29" s="15" t="inlineStr">
        <is>
          <t>8. Tax: 0-2.5L</t>
        </is>
      </c>
      <c r="B29" s="15" t="inlineStr">
        <is>
          <t>Nil</t>
        </is>
      </c>
      <c r="C29" s="17" t="n">
        <v>0</v>
      </c>
      <c r="D29" s="42" t="inlineStr"/>
    </row>
    <row r="30">
      <c r="A30" s="15" t="inlineStr">
        <is>
          <t>9. Tax: 2.5-5L</t>
        </is>
      </c>
      <c r="B30" s="15" t="inlineStr">
        <is>
          <t>(5,00,000 - 2,50,000) x 5%</t>
        </is>
      </c>
      <c r="C30" s="17" t="n">
        <v>12500</v>
      </c>
      <c r="D30" s="42" t="inlineStr"/>
    </row>
    <row r="31">
      <c r="A31" s="15" t="inlineStr">
        <is>
          <t>10. Tax: 5-6.75L</t>
        </is>
      </c>
      <c r="B31" s="15" t="inlineStr">
        <is>
          <t>(6,75,000 - 5,00,000) x 20%</t>
        </is>
      </c>
      <c r="C31" s="17" t="n">
        <v>35000</v>
      </c>
      <c r="D31" s="42" t="inlineStr"/>
    </row>
    <row r="32">
      <c r="A32" s="15" t="inlineStr">
        <is>
          <t>11. Total Tax</t>
        </is>
      </c>
      <c r="B32" s="15" t="inlineStr">
        <is>
          <t>0 + 12,500 + 35,000</t>
        </is>
      </c>
      <c r="C32" s="17" t="n">
        <v>47500</v>
      </c>
      <c r="D32" s="42" t="inlineStr"/>
    </row>
    <row r="33">
      <c r="A33" s="15" t="inlineStr">
        <is>
          <t>12. Rebate u/s 87A</t>
        </is>
      </c>
      <c r="B33" s="15" t="inlineStr">
        <is>
          <t>6,75,000 &gt; 5L, so no rebate</t>
        </is>
      </c>
      <c r="C33" s="17" t="n">
        <v>0</v>
      </c>
      <c r="D33" s="42" t="inlineStr">
        <is>
          <t>Not eligible</t>
        </is>
      </c>
    </row>
    <row r="34">
      <c r="A34" s="15" t="inlineStr">
        <is>
          <t>13. Tax After Rebate</t>
        </is>
      </c>
      <c r="B34" s="15" t="inlineStr"/>
      <c r="C34" s="17" t="n">
        <v>47500</v>
      </c>
      <c r="D34" s="42" t="inlineStr"/>
    </row>
    <row r="35">
      <c r="A35" s="15" t="inlineStr">
        <is>
          <t>14. Cess (4%)</t>
        </is>
      </c>
      <c r="B35" s="15" t="inlineStr">
        <is>
          <t>47,500 x 4%</t>
        </is>
      </c>
      <c r="C35" s="17" t="n">
        <v>1900</v>
      </c>
      <c r="D35" s="42" t="inlineStr"/>
    </row>
    <row r="36">
      <c r="A36" s="15" t="inlineStr"/>
      <c r="B36" s="15" t="inlineStr"/>
      <c r="C36" s="43" t="n"/>
      <c r="D36" s="42" t="inlineStr"/>
    </row>
    <row r="37">
      <c r="A37" s="49" t="inlineStr">
        <is>
          <t>OLD REGIME TAX</t>
        </is>
      </c>
      <c r="B37" s="50" t="inlineStr"/>
      <c r="C37" s="51" t="n">
        <v>49400</v>
      </c>
      <c r="D37" s="52" t="inlineStr">
        <is>
          <t>Rs.49,400 annual tax</t>
        </is>
      </c>
    </row>
    <row r="38">
      <c r="A38" s="18" t="inlineStr">
        <is>
          <t>Monthly TDS</t>
        </is>
      </c>
      <c r="B38" s="15" t="inlineStr">
        <is>
          <t>49,400 / 12</t>
        </is>
      </c>
      <c r="C38" s="48" t="n">
        <v>4117</v>
      </c>
      <c r="D38" s="42" t="inlineStr">
        <is>
          <t>Rs.4,117/month</t>
        </is>
      </c>
    </row>
    <row r="40">
      <c r="A40" s="53" t="inlineStr">
        <is>
          <t>VERDICT: New Regime saves Rs.49,400/year (Rs.4,117/month). Choose New Regime.</t>
        </is>
      </c>
    </row>
    <row r="42">
      <c r="A42" s="6" t="inlineStr">
        <is>
          <t>Powered by Attendo (formerly Petpooja Payroll) | attendohr.com | +91-72280 34343</t>
        </is>
      </c>
    </row>
  </sheetData>
  <sheetProtection selectLockedCells="0" selectUnlockedCells="0" sheet="1" objects="0" insertRows="1" insertHyperlinks="1" autoFilter="1" scenarios="0" formatColumns="1" deleteColumns="1" insertColumns="1" pivotTables="1" deleteRows="1" formatCells="1" formatRows="1" sort="1" password="89B7"/>
  <mergeCells count="4">
    <mergeCell ref="A1:D1"/>
    <mergeCell ref="A40:D40"/>
    <mergeCell ref="A42:D42"/>
    <mergeCell ref="A2:D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2026-08-18T06:39:30Z</dcterms:created>
  <dcterms:modified xmlns:dcterms="http://purl.org/dc/terms/" xmlns:xsi="http://www.w3.org/2001/XMLSchema-instance" xsi:type="dcterms:W3CDTF">2026-08-18T06:39:30Z</dcterms:modified>
</cp:coreProperties>
</file>