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Item List" sheetId="2" state="visible" r:id="rId2"/>
    <sheet xmlns:r="http://schemas.openxmlformats.org/officeDocument/2006/relationships" name="Bill" sheetId="3" state="visible" r:id="rId3"/>
    <sheet xmlns:r="http://schemas.openxmlformats.org/officeDocument/2006/relationships" name="Bill Rules" sheetId="4" state="visible" r:id="rId4"/>
    <sheet xmlns:r="http://schemas.openxmlformats.org/officeDocument/2006/relationships" name="Example Bill" sheetId="5" state="visible" r:id="rId5"/>
    <sheet xmlns:r="http://schemas.openxmlformats.org/officeDocument/2006/relationships" name="Lists" sheetId="6" state="hidden" r:id="rId6"/>
  </sheets>
  <definedNames>
    <definedName name="_xlnm.Print_Area" localSheetId="0">'Instructions'!$A$1:$D$36</definedName>
    <definedName name="_xlnm.Print_Titles" localSheetId="1">'Item List'!$5:$5</definedName>
    <definedName name="_xlnm.Print_Area" localSheetId="1">'Item List'!$A$1:$H$69</definedName>
    <definedName name="_xlnm.Print_Area" localSheetId="2">'Bill'!$A$5:$L$35</definedName>
    <definedName name="_xlnm.Print_Titles" localSheetId="3">'Bill Rules'!$5:$5</definedName>
    <definedName name="_xlnm.Print_Area" localSheetId="3">'Bill Rules'!$A$1:$E$21</definedName>
    <definedName name="_xlnm.Print_Area" localSheetId="4">'Example Bill'!$A$5:$L$35</definedName>
  </definedNames>
  <calcPr calcId="124519" fullCalcOnLoad="1"/>
</workbook>
</file>

<file path=xl/styles.xml><?xml version="1.0" encoding="utf-8"?>
<styleSheet xmlns="http://schemas.openxmlformats.org/spreadsheetml/2006/main">
  <numFmts count="7">
    <numFmt numFmtId="164" formatCode="#,##,##0.00;-#,##,##0.00;&quot;&quot;"/>
    <numFmt numFmtId="165" formatCode="DD-MMM-YYYY"/>
    <numFmt numFmtId="166" formatCode="#,##0.###"/>
    <numFmt numFmtId="167" formatCode="#,##,##0.00"/>
    <numFmt numFmtId="168" formatCode="#,##,##0.00;-#,##,##0.00;&quot;-&quot;"/>
    <numFmt numFmtId="169" formatCode="0.00;-0.00;&quot;-&quot;"/>
    <numFmt numFmtId="170" formatCode="yyyy-mm-dd"/>
  </numFmts>
  <fonts count="12">
    <font>
      <name val="Calibri"/>
      <family val="2"/>
      <color theme="1"/>
      <sz val="11"/>
      <scheme val="minor"/>
    </font>
    <font>
      <name val="Calibri"/>
      <b val="1"/>
      <color rgb="00FFFFFF"/>
      <sz val="11"/>
    </font>
    <font>
      <name val="Calibri"/>
      <color rgb="001F2937"/>
      <sz val="10"/>
    </font>
    <font>
      <name val="Calibri"/>
      <b val="1"/>
      <color rgb="001F2937"/>
      <sz val="16"/>
    </font>
    <font>
      <name val="Calibri"/>
      <i val="1"/>
      <color rgb="006B7280"/>
      <sz val="9"/>
    </font>
    <font>
      <name val="Calibri"/>
      <b val="1"/>
      <color rgb="001F2937"/>
      <sz val="10"/>
    </font>
    <font>
      <name val="Calibri"/>
      <b val="1"/>
      <color rgb="001F2937"/>
      <sz val="15"/>
    </font>
    <font>
      <name val="Calibri"/>
      <b val="1"/>
      <color rgb="001F2937"/>
      <sz val="12"/>
    </font>
    <font>
      <name val="Calibri"/>
      <b val="1"/>
      <color rgb="00FFFFFF"/>
      <sz val="12"/>
    </font>
    <font>
      <name val="Calibri"/>
      <b val="1"/>
      <color rgb="00C52031"/>
      <sz val="9"/>
    </font>
    <font>
      <name val="Calibri"/>
      <b val="1"/>
      <color rgb="0015803D"/>
      <sz val="10"/>
    </font>
    <font>
      <name val="Calibri"/>
      <b val="1"/>
      <color rgb="00C52031"/>
      <sz val="12"/>
    </font>
  </fonts>
  <fills count="7">
    <fill>
      <patternFill/>
    </fill>
    <fill>
      <patternFill patternType="gray125"/>
    </fill>
    <fill>
      <patternFill patternType="solid">
        <fgColor rgb="00C52031"/>
        <bgColor rgb="00C52031"/>
      </patternFill>
    </fill>
    <fill>
      <patternFill patternType="solid">
        <fgColor rgb="001F2937"/>
        <bgColor rgb="001F2937"/>
      </patternFill>
    </fill>
    <fill>
      <patternFill patternType="solid">
        <fgColor rgb="00FFF4C2"/>
        <bgColor rgb="00FFF4C2"/>
      </patternFill>
    </fill>
    <fill>
      <patternFill patternType="solid">
        <fgColor rgb="00F3F4F6"/>
        <bgColor rgb="00F3F4F6"/>
      </patternFill>
    </fill>
    <fill>
      <patternFill patternType="solid">
        <fgColor rgb="00F9FAFB"/>
        <bgColor rgb="00F9FAFB"/>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48">
    <xf numFmtId="0" fontId="0" fillId="0" borderId="0" pivotButton="0" quotePrefix="0" xfId="0"/>
    <xf numFmtId="0" fontId="3"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 fillId="2" borderId="0" applyAlignment="1" pivotButton="0" quotePrefix="0" xfId="0">
      <alignment horizontal="left" vertical="center" wrapText="1"/>
    </xf>
    <xf numFmtId="0" fontId="0" fillId="2" borderId="0" pivotButton="0" quotePrefix="0" xfId="0"/>
    <xf numFmtId="0" fontId="5" fillId="6" borderId="1" applyAlignment="1" pivotButton="0" quotePrefix="0" xfId="0">
      <alignment horizontal="left" vertical="top" wrapText="1"/>
    </xf>
    <xf numFmtId="0" fontId="2" fillId="0" borderId="1" applyAlignment="1" pivotButton="0" quotePrefix="0" xfId="0">
      <alignment horizontal="left" vertical="top" wrapText="1"/>
    </xf>
    <xf numFmtId="0" fontId="0" fillId="0" borderId="1" pivotButton="0" quotePrefix="0" xfId="0"/>
    <xf numFmtId="0" fontId="4" fillId="5" borderId="0" applyAlignment="1" pivotButton="0" quotePrefix="0" xfId="0">
      <alignment horizontal="left" vertical="top" wrapText="1"/>
    </xf>
    <xf numFmtId="0" fontId="0" fillId="5" borderId="0" pivotButton="0" quotePrefix="0" xfId="0"/>
    <xf numFmtId="0" fontId="4" fillId="0" borderId="0" applyAlignment="1" pivotButton="0" quotePrefix="0" xfId="0">
      <alignment horizontal="center" vertical="center" wrapText="1"/>
    </xf>
    <xf numFmtId="0" fontId="4" fillId="0" borderId="0" applyAlignment="1" pivotButton="0" quotePrefix="0" xfId="0">
      <alignment horizontal="left" vertical="top" wrapText="1"/>
    </xf>
    <xf numFmtId="0" fontId="1" fillId="3" borderId="1" applyAlignment="1" pivotButton="0" quotePrefix="0" xfId="0">
      <alignment horizontal="center" vertical="center" wrapText="1"/>
    </xf>
    <xf numFmtId="0" fontId="2" fillId="4" borderId="1" applyAlignment="1" applyProtection="1" pivotButton="0" quotePrefix="0" xfId="0">
      <alignment horizontal="left" vertical="center" wrapText="1"/>
      <protection locked="0" hidden="0"/>
    </xf>
    <xf numFmtId="49" fontId="2" fillId="4" borderId="1" applyAlignment="1" applyProtection="1" pivotButton="0" quotePrefix="0" xfId="0">
      <alignment horizontal="center" vertical="center" wrapText="1"/>
      <protection locked="0" hidden="0"/>
    </xf>
    <xf numFmtId="9" fontId="2" fillId="4" borderId="1" applyAlignment="1" applyProtection="1" pivotButton="0" quotePrefix="0" xfId="0">
      <alignment horizontal="center" vertical="center" wrapText="1"/>
      <protection locked="0" hidden="0"/>
    </xf>
    <xf numFmtId="0" fontId="2" fillId="4" borderId="1" applyAlignment="1" applyProtection="1" pivotButton="0" quotePrefix="0" xfId="0">
      <alignment horizontal="center" vertical="center" wrapText="1"/>
      <protection locked="0" hidden="0"/>
    </xf>
    <xf numFmtId="164" fontId="2" fillId="4" borderId="1" applyAlignment="1" applyProtection="1" pivotButton="0" quotePrefix="0" xfId="0">
      <alignment horizontal="right" vertical="center"/>
      <protection locked="0" hidden="0"/>
    </xf>
    <xf numFmtId="0" fontId="4" fillId="4" borderId="1" applyAlignment="1" applyProtection="1" pivotButton="0" quotePrefix="0" xfId="0">
      <alignment horizontal="left" vertical="center" wrapText="1"/>
      <protection locked="0" hidden="0"/>
    </xf>
    <xf numFmtId="0" fontId="4" fillId="0" borderId="0" pivotButton="0" quotePrefix="0" xfId="0"/>
    <xf numFmtId="0" fontId="2" fillId="0" borderId="0" pivotButton="0" quotePrefix="0" xfId="0"/>
    <xf numFmtId="0" fontId="5" fillId="6" borderId="1" applyAlignment="1" pivotButton="0" quotePrefix="0" xfId="0">
      <alignment horizontal="left" vertical="center" wrapText="1"/>
    </xf>
    <xf numFmtId="0" fontId="0" fillId="6" borderId="1" pivotButton="0" quotePrefix="0" xfId="0"/>
    <xf numFmtId="0" fontId="4" fillId="0" borderId="0" applyAlignment="1" pivotButton="0" quotePrefix="0" xfId="0">
      <alignment horizontal="left" vertical="center" wrapText="1"/>
    </xf>
    <xf numFmtId="0" fontId="6" fillId="4" borderId="1" applyAlignment="1" applyProtection="1" pivotButton="0" quotePrefix="0" xfId="0">
      <alignment horizontal="left" vertical="center" wrapText="1"/>
      <protection locked="0" hidden="0"/>
    </xf>
    <xf numFmtId="0" fontId="0" fillId="4" borderId="1" applyProtection="1" pivotButton="0" quotePrefix="0" xfId="0">
      <protection locked="0" hidden="0"/>
    </xf>
    <xf numFmtId="0" fontId="8" fillId="2" borderId="0" applyAlignment="1" pivotButton="0" quotePrefix="0" xfId="0">
      <alignment horizontal="center" vertical="center" wrapText="1"/>
    </xf>
    <xf numFmtId="49" fontId="2" fillId="4" borderId="1" applyAlignment="1" applyProtection="1" pivotButton="0" quotePrefix="0" xfId="0">
      <alignment horizontal="left" vertical="center" wrapText="1"/>
      <protection locked="0" hidden="0"/>
    </xf>
    <xf numFmtId="165" fontId="2" fillId="4" borderId="1" applyAlignment="1" applyProtection="1" pivotButton="0" quotePrefix="0" xfId="0">
      <alignment horizontal="center" vertical="center" wrapText="1"/>
      <protection locked="0" hidden="0"/>
    </xf>
    <xf numFmtId="0" fontId="2" fillId="0" borderId="1" applyAlignment="1" pivotButton="0" quotePrefix="0" xfId="0">
      <alignment horizontal="center" vertical="center" wrapText="1"/>
    </xf>
    <xf numFmtId="166" fontId="2" fillId="4" borderId="1" applyAlignment="1" applyProtection="1" pivotButton="0" quotePrefix="0" xfId="0">
      <alignment horizontal="right" vertical="center"/>
      <protection locked="0" hidden="0"/>
    </xf>
    <xf numFmtId="164" fontId="2" fillId="0" borderId="1" applyAlignment="1" pivotButton="0" quotePrefix="0" xfId="0">
      <alignment horizontal="right" vertical="center"/>
    </xf>
    <xf numFmtId="9" fontId="2" fillId="0" borderId="1" applyAlignment="1" pivotButton="0" quotePrefix="0" xfId="0">
      <alignment horizontal="center" vertical="center" wrapText="1"/>
    </xf>
    <xf numFmtId="167" fontId="2" fillId="0" borderId="1" applyAlignment="1" pivotButton="0" quotePrefix="0" xfId="0">
      <alignment horizontal="right" vertical="center"/>
    </xf>
    <xf numFmtId="167" fontId="5" fillId="0" borderId="1" applyAlignment="1" pivotButton="0" quotePrefix="0" xfId="0">
      <alignment horizontal="right" vertical="center"/>
    </xf>
    <xf numFmtId="0" fontId="1" fillId="3" borderId="1" applyAlignment="1" pivotButton="0" quotePrefix="0" xfId="0">
      <alignment horizontal="left" vertical="center" wrapText="1"/>
    </xf>
    <xf numFmtId="168" fontId="2" fillId="0" borderId="1" applyAlignment="1" pivotButton="0" quotePrefix="0" xfId="0">
      <alignment horizontal="right" vertical="center"/>
    </xf>
    <xf numFmtId="169" fontId="2" fillId="0" borderId="1" applyAlignment="1" pivotButton="0" quotePrefix="0" xfId="0">
      <alignment horizontal="right" vertical="center"/>
    </xf>
    <xf numFmtId="167" fontId="7" fillId="0" borderId="1" applyAlignment="1" pivotButton="0" quotePrefix="0" xfId="0">
      <alignment horizontal="right" vertical="center"/>
    </xf>
    <xf numFmtId="0" fontId="2" fillId="0" borderId="1" applyAlignment="1" pivotButton="0" quotePrefix="0" xfId="0">
      <alignment horizontal="left" vertical="center" wrapText="1"/>
    </xf>
    <xf numFmtId="0" fontId="5" fillId="0" borderId="0" applyAlignment="1" pivotButton="0" quotePrefix="0" xfId="0">
      <alignment horizontal="left" vertical="center" wrapText="1"/>
    </xf>
    <xf numFmtId="0" fontId="5" fillId="0" borderId="0" applyAlignment="1" pivotButton="0" quotePrefix="0" xfId="0">
      <alignment horizontal="center" vertical="center" wrapText="1"/>
    </xf>
    <xf numFmtId="0" fontId="4" fillId="4" borderId="1" applyAlignment="1" applyProtection="1" pivotButton="0" quotePrefix="0" xfId="0">
      <alignment horizontal="left" vertical="top" wrapText="1"/>
      <protection locked="0" hidden="0"/>
    </xf>
    <xf numFmtId="0" fontId="2" fillId="0" borderId="0" applyAlignment="1" pivotButton="0" quotePrefix="0" xfId="0">
      <alignment horizontal="center" vertical="center" wrapText="1"/>
    </xf>
    <xf numFmtId="0" fontId="9" fillId="0" borderId="0" applyAlignment="1" pivotButton="0" quotePrefix="0" xfId="0">
      <alignment horizontal="left" vertical="center" wrapText="1"/>
    </xf>
    <xf numFmtId="0" fontId="10" fillId="0" borderId="0" applyAlignment="1" pivotButton="0" quotePrefix="0" xfId="0">
      <alignment horizontal="left" vertical="center" wrapText="1"/>
    </xf>
    <xf numFmtId="0" fontId="1" fillId="3" borderId="0" applyAlignment="1" pivotButton="0" quotePrefix="0" xfId="0">
      <alignment horizontal="left" vertical="center" wrapText="1"/>
    </xf>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36"/>
  <sheetViews>
    <sheetView showGridLines="0" workbookViewId="0">
      <selection activeCell="A1" sqref="A1"/>
    </sheetView>
  </sheetViews>
  <sheetFormatPr baseColWidth="8" defaultRowHeight="15"/>
  <cols>
    <col width="3" customWidth="1" min="1" max="1"/>
    <col width="26" customWidth="1" min="2" max="2"/>
    <col width="88" customWidth="1" min="3" max="3"/>
    <col width="3" customWidth="1" min="4" max="4"/>
  </cols>
  <sheetData>
    <row r="1"/>
    <row r="2" ht="26" customHeight="1">
      <c r="B2" s="1" t="inlineStr">
        <is>
          <t>Stationery Shop Bill Format</t>
        </is>
      </c>
    </row>
    <row r="3" ht="36" customHeight="1">
      <c r="B3" s="2" t="inlineStr">
        <is>
          <t>A GST bill for a stationery or book shop, with each item at its own GST rate and the right title for what is on it</t>
        </is>
      </c>
    </row>
    <row r="4"/>
    <row r="5" ht="19" customHeight="1">
      <c r="B5" s="3" t="inlineStr">
        <is>
          <t xml:space="preserve">  READ THIS FIRST</t>
        </is>
      </c>
      <c r="C5" s="4" t="n"/>
    </row>
    <row r="6" ht="44" customHeight="1">
      <c r="B6" s="5" t="inlineStr">
        <is>
          <t>Three rates on one counter</t>
        </is>
      </c>
      <c r="C6" s="6" t="inlineStr">
        <is>
          <t>Since 22-Sep-2025, notebooks, exercise books, pencils, erasers, sharpeners and crayons are nil, geometry and colour boxes are 5%, and pens, markers, registers, diaries, files and A4 paper are 18%. The Item List holds each rate, so the bill gets it right.</t>
        </is>
      </c>
    </row>
    <row r="7" ht="31" customHeight="1">
      <c r="B7" s="5" t="inlineStr">
        <is>
          <t>A register is not a notebook</t>
        </is>
      </c>
      <c r="C7" s="6" t="inlineStr">
        <is>
          <t>Notebooks and exercise books are nil, but registers, account books, diaries and letter pads are 18%. Put each on its own line in the Item List.</t>
        </is>
      </c>
    </row>
    <row r="8" ht="31" customHeight="1">
      <c r="B8" s="5" t="inlineStr">
        <is>
          <t>Exempt and taxed on one bill</t>
        </is>
      </c>
      <c r="C8" s="6" t="inlineStr">
        <is>
          <t>Notebooks and pens together can go on one invoice-cum-bill of supply for a walk-in customer (Rule 46A). The Bill changes its title for you.</t>
        </is>
      </c>
    </row>
    <row r="9" ht="31" customHeight="1">
      <c r="B9" s="5" t="inlineStr">
        <is>
          <t>A real bill for a real sale</t>
        </is>
      </c>
      <c r="C9" s="6" t="inlineStr">
        <is>
          <t>Use this only for goods you actually sold: issuing a bill without a sale is an offence under section 122(1)(ii) of the CGST Act.</t>
        </is>
      </c>
    </row>
    <row r="10"/>
    <row r="11" ht="19" customHeight="1">
      <c r="B11" s="3" t="inlineStr">
        <is>
          <t xml:space="preserve">  WHAT IS IN THIS WORKBOOK</t>
        </is>
      </c>
      <c r="C11" s="4" t="n"/>
    </row>
    <row r="12" ht="44" customHeight="1">
      <c r="B12" s="5" t="inlineStr">
        <is>
          <t>Item List</t>
        </is>
      </c>
      <c r="C12" s="6" t="inlineStr">
        <is>
          <t>Your price list: item, HSN, GST rate, whether it is sold by the piece, pack, dozen, set, box or ream, and the price including GST. Twelve common items are filled in with the rate and where it comes from; change the prices and add your own, up to 60.</t>
        </is>
      </c>
    </row>
    <row r="13" ht="44" customHeight="1">
      <c r="B13" s="5" t="inlineStr">
        <is>
          <t>Bill</t>
        </is>
      </c>
      <c r="C13" s="6" t="inlineStr">
        <is>
          <t>The bill: your shop's details and the customer's, up to 12 lines picked from the Item List, a GST summary by rate, round off, the amount in words, and a check list below the print area.</t>
        </is>
      </c>
    </row>
    <row r="14" ht="18" customHeight="1">
      <c r="B14" s="5" t="inlineStr">
        <is>
          <t>Bill Rules</t>
        </is>
      </c>
      <c r="C14" s="6" t="inlineStr">
        <is>
          <t>The eleven provisions behind the bill and the checks, quoted or summarised.</t>
        </is>
      </c>
    </row>
    <row r="15" ht="31" customHeight="1">
      <c r="B15" s="5" t="inlineStr">
        <is>
          <t>Example Bill</t>
        </is>
      </c>
      <c r="C15" s="6" t="inlineStr">
        <is>
          <t>A made-up stationery shop in Lucknow: a back-to-school order of notebooks, pencils, erasers, a geometry box, pens and A4 paper on one invoice-cum-bill of supply, ₹1,490 payable.</t>
        </is>
      </c>
    </row>
    <row r="16"/>
    <row r="17" ht="19" customHeight="1">
      <c r="B17" s="3" t="inlineStr">
        <is>
          <t xml:space="preserve">  HOW TO USE IT</t>
        </is>
      </c>
      <c r="C17" s="4" t="n"/>
    </row>
    <row r="18" ht="18" customHeight="1">
      <c r="B18" s="5" t="inlineStr">
        <is>
          <t>Step 1</t>
        </is>
      </c>
      <c r="C18" s="6" t="inlineStr">
        <is>
          <t>Open the Example Bill first. It shows a filled bill with items at nil, 5% and 18%.</t>
        </is>
      </c>
    </row>
    <row r="19" ht="31" customHeight="1">
      <c r="B19" s="5" t="inlineStr">
        <is>
          <t>Step 2</t>
        </is>
      </c>
      <c r="C19" s="6" t="inlineStr">
        <is>
          <t>On the Item List, change the prices to yours (including GST) and add the items you sell, each with its HSN code and GST rate. Check the rate of every item you add.</t>
        </is>
      </c>
    </row>
    <row r="20" ht="44" customHeight="1">
      <c r="B20" s="5" t="inlineStr">
        <is>
          <t>Step 3</t>
        </is>
      </c>
      <c r="C20" s="6" t="inlineStr">
        <is>
          <t>On the Bill, answer the two questions at the top: whether you are under composition, and whether your turnover last year was above ₹5 crore. Then fill your shop's name, address, GSTIN and state once.</t>
        </is>
      </c>
    </row>
    <row r="21" ht="31" customHeight="1">
      <c r="B21" s="5" t="inlineStr">
        <is>
          <t>Step 4</t>
        </is>
      </c>
      <c r="C21" s="6" t="inlineStr">
        <is>
          <t>For each sale, enter the bill number and date. For a walk-in customer, a name is enough; for a school, office or other registered business, enter its GSTIN.</t>
        </is>
      </c>
    </row>
    <row r="22" ht="44" customHeight="1">
      <c r="B22" s="5" t="inlineStr">
        <is>
          <t>Step 5</t>
        </is>
      </c>
      <c r="C22" s="6" t="inlineStr">
        <is>
          <t>Pick each item from the drop-down and enter the quantity: the number of pieces, packs, dozens or reams. The price comes from the Item List; to charge a different price, change it there first.</t>
        </is>
      </c>
    </row>
    <row r="23" ht="31" customHeight="1">
      <c r="B23" s="5" t="inlineStr">
        <is>
          <t>Step 6</t>
        </is>
      </c>
      <c r="C23" s="6" t="inlineStr">
        <is>
          <t>Read the check list and notes below the bill. When it says All checks OK, print the bill and sign it.</t>
        </is>
      </c>
    </row>
    <row r="24" ht="57" customHeight="1">
      <c r="B24" s="5" t="inlineStr">
        <is>
          <t>Step 7</t>
        </is>
      </c>
      <c r="C24" s="6" t="inlineStr">
        <is>
          <t>For the next sale, save a copy of the file or keep a printed copy. Then clear the customer and item cells (select the yellow cells and press Delete) before entering the next bill number, so nothing from the last customer carries over. Bill numbers must be consecutive and unique for the financial year; you may run more than one series (Rule 46(b)).</t>
        </is>
      </c>
    </row>
    <row r="25" ht="31" customHeight="1">
      <c r="B25" s="5" t="inlineStr">
        <is>
          <t>Step 8</t>
        </is>
      </c>
      <c r="C25" s="6" t="inlineStr">
        <is>
          <t>For small walk-in sales under ₹200 where the customer does not want a bill, keep a day-end consolidated invoice instead. Our cash memo format has a sheet for it.</t>
        </is>
      </c>
    </row>
    <row r="26"/>
    <row r="27" ht="19" customHeight="1">
      <c r="B27" s="3" t="inlineStr">
        <is>
          <t xml:space="preserve">  WHAT THIS WORKBOOK DOES NOT DO</t>
        </is>
      </c>
      <c r="C27" s="4" t="n"/>
    </row>
    <row r="28" ht="18" customHeight="1">
      <c r="B28" s="6" t="inlineStr">
        <is>
          <t>•  It is not billing software: it holds one bill at a time and does not keep a sales register or file returns.</t>
        </is>
      </c>
      <c r="C28" s="7" t="n"/>
    </row>
    <row r="29" ht="18" customHeight="1">
      <c r="B29" s="6" t="inlineStr">
        <is>
          <t>•  It does not know the rate of an item you add. Check its HSN and rate before you add it to the Item List.</t>
        </is>
      </c>
      <c r="C29" s="7" t="n"/>
    </row>
    <row r="30" ht="18" customHeight="1">
      <c r="B30" s="6" t="inlineStr">
        <is>
          <t>•  It does not cover printed books, school uniforms or school bags beyond the rows filled in: check each one's rate.</t>
        </is>
      </c>
      <c r="C30" s="7" t="n"/>
    </row>
    <row r="31" ht="44" customHeight="1">
      <c r="B31" s="6" t="inlineStr">
        <is>
          <t>•  It does not make an e-invoice. If your aggregate turnover (all GSTINs on your PAN) has crossed ₹5 crore in any year since 2017-18, you generally have to e-invoice sales to registered buyers (Notification 13/2020-Central Tax, as amended); some sectors are exempt, so ask your accountant.</t>
        </is>
      </c>
      <c r="C31" s="7" t="n"/>
    </row>
    <row r="32" ht="18" customHeight="1">
      <c r="B32" s="6" t="inlineStr">
        <is>
          <t>•  General guidance, not legal or tax advice.</t>
        </is>
      </c>
      <c r="C32" s="7" t="n"/>
    </row>
    <row r="33"/>
    <row r="34" ht="28" customHeight="1">
      <c r="B34" s="8" t="inlineStr">
        <is>
          <t>Yellow cells are for you to fill. Every other cell is worked out and locked; the sheets have no password, so Review &gt; Unprotect Sheet opens them if you need to. Amounts are in rupees.</t>
        </is>
      </c>
      <c r="C34" s="9" t="n"/>
    </row>
    <row r="35"/>
    <row r="36" ht="16" customHeight="1">
      <c r="B36"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13">
    <mergeCell ref="B30:C30"/>
    <mergeCell ref="B2:C2"/>
    <mergeCell ref="B29:C29"/>
    <mergeCell ref="B11:C11"/>
    <mergeCell ref="B3:C3"/>
    <mergeCell ref="B5:C5"/>
    <mergeCell ref="B34:C34"/>
    <mergeCell ref="B28:C28"/>
    <mergeCell ref="B36:C36"/>
    <mergeCell ref="B32:C32"/>
    <mergeCell ref="B31:C31"/>
    <mergeCell ref="B17:C17"/>
    <mergeCell ref="B27:C27"/>
  </mergeCells>
  <pageMargins left="0.3" right="0.3" top="0.4" bottom="0.4"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G69"/>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30" customWidth="1" min="2" max="2"/>
    <col width="12" customWidth="1" min="3" max="3"/>
    <col width="9" customWidth="1" min="4" max="4"/>
    <col width="10" customWidth="1" min="5" max="5"/>
    <col width="14" customWidth="1" min="6" max="6"/>
    <col width="52" customWidth="1" min="7" max="7"/>
    <col width="2" customWidth="1" min="8" max="8"/>
  </cols>
  <sheetData>
    <row r="1"/>
    <row r="2" ht="26" customHeight="1">
      <c r="B2" s="1" t="inlineStr">
        <is>
          <t>ITEM LIST  (your price list: the Bill looks items up here)</t>
        </is>
      </c>
    </row>
    <row r="3" ht="28" customHeight="1">
      <c r="B3" s="11" t="inlineStr">
        <is>
          <t>Change the prices to yours and add your own items, each with its HSN code and GST rate. The rows filled in are common stationery items with the rate from the GST rate notifications; check the rate of anything you add.</t>
        </is>
      </c>
    </row>
    <row r="4"/>
    <row r="5" ht="48" customHeight="1">
      <c r="B5" s="12" t="inlineStr">
        <is>
          <t>Item</t>
        </is>
      </c>
      <c r="C5" s="12" t="inlineStr">
        <is>
          <t>HSN</t>
        </is>
      </c>
      <c r="D5" s="12" t="inlineStr">
        <is>
          <t>GST rate</t>
        </is>
      </c>
      <c r="E5" s="12" t="inlineStr">
        <is>
          <t>Sold by</t>
        </is>
      </c>
      <c r="F5" s="12" t="inlineStr">
        <is>
          <t>Price per unit, incl. GST</t>
        </is>
      </c>
      <c r="G5" s="12" t="inlineStr">
        <is>
          <t>Where the rate comes from</t>
        </is>
      </c>
    </row>
    <row r="6" ht="28" customHeight="1">
      <c r="B6" s="13" t="inlineStr">
        <is>
          <t>Notebook / exercise book</t>
        </is>
      </c>
      <c r="C6" s="14" t="inlineStr">
        <is>
          <t>4820</t>
        </is>
      </c>
      <c r="D6" s="15" t="n">
        <v>0</v>
      </c>
      <c r="E6" s="16" t="inlineStr">
        <is>
          <t>piece</t>
        </is>
      </c>
      <c r="F6" s="17" t="n">
        <v>60</v>
      </c>
      <c r="G6" s="18" t="inlineStr">
        <is>
          <t>Exercise book, notebook: nil, Notification 10/2025-CT(Rate)</t>
        </is>
      </c>
    </row>
    <row r="7" ht="18" customHeight="1">
      <c r="B7" s="13" t="inlineStr">
        <is>
          <t>Graph book</t>
        </is>
      </c>
      <c r="C7" s="14" t="inlineStr">
        <is>
          <t>4820</t>
        </is>
      </c>
      <c r="D7" s="15" t="n">
        <v>0</v>
      </c>
      <c r="E7" s="16" t="inlineStr">
        <is>
          <t>piece</t>
        </is>
      </c>
      <c r="F7" s="17" t="n">
        <v>50</v>
      </c>
      <c r="G7" s="18" t="inlineStr">
        <is>
          <t>Graph book: nil, Notification 10/2025-CT(Rate)</t>
        </is>
      </c>
    </row>
    <row r="8" ht="18" customHeight="1">
      <c r="B8" s="13" t="inlineStr">
        <is>
          <t>Pencil</t>
        </is>
      </c>
      <c r="C8" s="14" t="inlineStr">
        <is>
          <t>9609</t>
        </is>
      </c>
      <c r="D8" s="15" t="n">
        <v>0</v>
      </c>
      <c r="E8" s="16" t="inlineStr">
        <is>
          <t>piece</t>
        </is>
      </c>
      <c r="F8" s="17" t="n">
        <v>10</v>
      </c>
      <c r="G8" s="18" t="inlineStr">
        <is>
          <t>Pencil: nil, Notification 10/2025-CT(Rate)</t>
        </is>
      </c>
    </row>
    <row r="9" ht="18" customHeight="1">
      <c r="B9" s="13" t="inlineStr">
        <is>
          <t>Eraser</t>
        </is>
      </c>
      <c r="C9" s="14" t="inlineStr">
        <is>
          <t>4016</t>
        </is>
      </c>
      <c r="D9" s="15" t="n">
        <v>0</v>
      </c>
      <c r="E9" s="16" t="inlineStr">
        <is>
          <t>piece</t>
        </is>
      </c>
      <c r="F9" s="17" t="n">
        <v>5</v>
      </c>
      <c r="G9" s="18" t="inlineStr">
        <is>
          <t>Erasers: nil, Notification 10/2025-CT(Rate)</t>
        </is>
      </c>
    </row>
    <row r="10" ht="18" customHeight="1">
      <c r="B10" s="13" t="inlineStr">
        <is>
          <t>Pencil sharpener</t>
        </is>
      </c>
      <c r="C10" s="14" t="inlineStr">
        <is>
          <t>8214</t>
        </is>
      </c>
      <c r="D10" s="15" t="n">
        <v>0</v>
      </c>
      <c r="E10" s="16" t="inlineStr">
        <is>
          <t>piece</t>
        </is>
      </c>
      <c r="F10" s="17" t="n">
        <v>10</v>
      </c>
      <c r="G10" s="18" t="inlineStr">
        <is>
          <t>Pencil sharpener: nil, Notification 10/2025-CT(Rate)</t>
        </is>
      </c>
    </row>
    <row r="11" ht="18" customHeight="1">
      <c r="B11" s="13" t="inlineStr">
        <is>
          <t>Crayons (box)</t>
        </is>
      </c>
      <c r="C11" s="14" t="inlineStr">
        <is>
          <t>9609</t>
        </is>
      </c>
      <c r="D11" s="15" t="n">
        <v>0</v>
      </c>
      <c r="E11" s="16" t="inlineStr">
        <is>
          <t>box</t>
        </is>
      </c>
      <c r="F11" s="17" t="n">
        <v>60</v>
      </c>
      <c r="G11" s="18" t="inlineStr">
        <is>
          <t>Crayons: nil, Notification 10/2025-CT(Rate)</t>
        </is>
      </c>
    </row>
    <row r="12" ht="28" customHeight="1">
      <c r="B12" s="13" t="inlineStr">
        <is>
          <t>Geometry box</t>
        </is>
      </c>
      <c r="C12" s="14" t="inlineStr">
        <is>
          <t>7326</t>
        </is>
      </c>
      <c r="D12" s="15" t="n">
        <v>0.05</v>
      </c>
      <c r="E12" s="16" t="inlineStr">
        <is>
          <t>piece</t>
        </is>
      </c>
      <c r="F12" s="17" t="n">
        <v>180</v>
      </c>
      <c r="G12" s="18" t="inlineStr">
        <is>
          <t>Mathematical, geometry and colour boxes: 5%, Schedule I entry 410</t>
        </is>
      </c>
    </row>
    <row r="13" ht="18" customHeight="1">
      <c r="B13" s="13" t="inlineStr">
        <is>
          <t>Ball pen</t>
        </is>
      </c>
      <c r="C13" s="14" t="inlineStr">
        <is>
          <t>9608</t>
        </is>
      </c>
      <c r="D13" s="15" t="n">
        <v>0.18</v>
      </c>
      <c r="E13" s="16" t="inlineStr">
        <is>
          <t>piece</t>
        </is>
      </c>
      <c r="F13" s="17" t="n">
        <v>15</v>
      </c>
      <c r="G13" s="18" t="inlineStr">
        <is>
          <t>Ball point pens, markers: 18%, Schedule II entry 626</t>
        </is>
      </c>
    </row>
    <row r="14" ht="18" customHeight="1">
      <c r="B14" s="13" t="inlineStr">
        <is>
          <t>Marker</t>
        </is>
      </c>
      <c r="C14" s="14" t="inlineStr">
        <is>
          <t>9608</t>
        </is>
      </c>
      <c r="D14" s="15" t="n">
        <v>0.18</v>
      </c>
      <c r="E14" s="16" t="inlineStr">
        <is>
          <t>piece</t>
        </is>
      </c>
      <c r="F14" s="17" t="n">
        <v>40</v>
      </c>
      <c r="G14" s="18" t="inlineStr">
        <is>
          <t>Pens and markers: 18%, Schedule II entry 626</t>
        </is>
      </c>
    </row>
    <row r="15" ht="18" customHeight="1">
      <c r="B15" s="13" t="inlineStr">
        <is>
          <t>Register / long book</t>
        </is>
      </c>
      <c r="C15" s="14" t="inlineStr">
        <is>
          <t>4820</t>
        </is>
      </c>
      <c r="D15" s="15" t="n">
        <v>0.18</v>
      </c>
      <c r="E15" s="16" t="inlineStr">
        <is>
          <t>piece</t>
        </is>
      </c>
      <c r="F15" s="17" t="n">
        <v>120</v>
      </c>
      <c r="G15" s="18" t="inlineStr">
        <is>
          <t>Registers, diaries, files: 18%, Schedule II entry 186</t>
        </is>
      </c>
    </row>
    <row r="16" ht="18" customHeight="1">
      <c r="B16" s="13" t="inlineStr">
        <is>
          <t>A4 paper (ream)</t>
        </is>
      </c>
      <c r="C16" s="14" t="inlineStr">
        <is>
          <t>4802</t>
        </is>
      </c>
      <c r="D16" s="15" t="n">
        <v>0.18</v>
      </c>
      <c r="E16" s="16" t="inlineStr">
        <is>
          <t>ream</t>
        </is>
      </c>
      <c r="F16" s="17" t="n">
        <v>320</v>
      </c>
      <c r="G16" s="18" t="inlineStr">
        <is>
          <t>Writing and printing paper: 18%, Schedule II entry 167</t>
        </is>
      </c>
    </row>
    <row r="17" ht="18" customHeight="1">
      <c r="B17" s="13" t="inlineStr">
        <is>
          <t>Glue stick</t>
        </is>
      </c>
      <c r="C17" s="14" t="inlineStr">
        <is>
          <t>3506</t>
        </is>
      </c>
      <c r="D17" s="15" t="n">
        <v>0.18</v>
      </c>
      <c r="E17" s="16" t="inlineStr">
        <is>
          <t>piece</t>
        </is>
      </c>
      <c r="F17" s="17" t="n">
        <v>30</v>
      </c>
      <c r="G17" s="18" t="inlineStr">
        <is>
          <t>Glues and adhesives: 18%, Schedule II entry 75</t>
        </is>
      </c>
    </row>
    <row r="18">
      <c r="B18" s="13" t="n"/>
      <c r="C18" s="14" t="n"/>
      <c r="D18" s="15" t="n"/>
      <c r="E18" s="16" t="n"/>
      <c r="F18" s="17" t="n"/>
      <c r="G18" s="18" t="n"/>
    </row>
    <row r="19">
      <c r="B19" s="13" t="n"/>
      <c r="C19" s="14" t="n"/>
      <c r="D19" s="15" t="n"/>
      <c r="E19" s="16" t="n"/>
      <c r="F19" s="17" t="n"/>
      <c r="G19" s="18" t="n"/>
    </row>
    <row r="20">
      <c r="B20" s="13" t="n"/>
      <c r="C20" s="14" t="n"/>
      <c r="D20" s="15" t="n"/>
      <c r="E20" s="16" t="n"/>
      <c r="F20" s="17" t="n"/>
      <c r="G20" s="18" t="n"/>
    </row>
    <row r="21">
      <c r="B21" s="13" t="n"/>
      <c r="C21" s="14" t="n"/>
      <c r="D21" s="15" t="n"/>
      <c r="E21" s="16" t="n"/>
      <c r="F21" s="17" t="n"/>
      <c r="G21" s="18" t="n"/>
    </row>
    <row r="22">
      <c r="B22" s="13" t="n"/>
      <c r="C22" s="14" t="n"/>
      <c r="D22" s="15" t="n"/>
      <c r="E22" s="16" t="n"/>
      <c r="F22" s="17" t="n"/>
      <c r="G22" s="18" t="n"/>
    </row>
    <row r="23">
      <c r="B23" s="13" t="n"/>
      <c r="C23" s="14" t="n"/>
      <c r="D23" s="15" t="n"/>
      <c r="E23" s="16" t="n"/>
      <c r="F23" s="17" t="n"/>
      <c r="G23" s="18" t="n"/>
    </row>
    <row r="24">
      <c r="B24" s="13" t="n"/>
      <c r="C24" s="14" t="n"/>
      <c r="D24" s="15" t="n"/>
      <c r="E24" s="16" t="n"/>
      <c r="F24" s="17" t="n"/>
      <c r="G24" s="18" t="n"/>
    </row>
    <row r="25">
      <c r="B25" s="13" t="n"/>
      <c r="C25" s="14" t="n"/>
      <c r="D25" s="15" t="n"/>
      <c r="E25" s="16" t="n"/>
      <c r="F25" s="17" t="n"/>
      <c r="G25" s="18" t="n"/>
    </row>
    <row r="26">
      <c r="B26" s="13" t="n"/>
      <c r="C26" s="14" t="n"/>
      <c r="D26" s="15" t="n"/>
      <c r="E26" s="16" t="n"/>
      <c r="F26" s="17" t="n"/>
      <c r="G26" s="18" t="n"/>
    </row>
    <row r="27">
      <c r="B27" s="13" t="n"/>
      <c r="C27" s="14" t="n"/>
      <c r="D27" s="15" t="n"/>
      <c r="E27" s="16" t="n"/>
      <c r="F27" s="17" t="n"/>
      <c r="G27" s="18" t="n"/>
    </row>
    <row r="28">
      <c r="B28" s="13" t="n"/>
      <c r="C28" s="14" t="n"/>
      <c r="D28" s="15" t="n"/>
      <c r="E28" s="16" t="n"/>
      <c r="F28" s="17" t="n"/>
      <c r="G28" s="18" t="n"/>
    </row>
    <row r="29">
      <c r="B29" s="13" t="n"/>
      <c r="C29" s="14" t="n"/>
      <c r="D29" s="15" t="n"/>
      <c r="E29" s="16" t="n"/>
      <c r="F29" s="17" t="n"/>
      <c r="G29" s="18" t="n"/>
    </row>
    <row r="30">
      <c r="B30" s="13" t="n"/>
      <c r="C30" s="14" t="n"/>
      <c r="D30" s="15" t="n"/>
      <c r="E30" s="16" t="n"/>
      <c r="F30" s="17" t="n"/>
      <c r="G30" s="18" t="n"/>
    </row>
    <row r="31">
      <c r="B31" s="13" t="n"/>
      <c r="C31" s="14" t="n"/>
      <c r="D31" s="15" t="n"/>
      <c r="E31" s="16" t="n"/>
      <c r="F31" s="17" t="n"/>
      <c r="G31" s="18" t="n"/>
    </row>
    <row r="32">
      <c r="B32" s="13" t="n"/>
      <c r="C32" s="14" t="n"/>
      <c r="D32" s="15" t="n"/>
      <c r="E32" s="16" t="n"/>
      <c r="F32" s="17" t="n"/>
      <c r="G32" s="18" t="n"/>
    </row>
    <row r="33">
      <c r="B33" s="13" t="n"/>
      <c r="C33" s="14" t="n"/>
      <c r="D33" s="15" t="n"/>
      <c r="E33" s="16" t="n"/>
      <c r="F33" s="17" t="n"/>
      <c r="G33" s="18" t="n"/>
    </row>
    <row r="34">
      <c r="B34" s="13" t="n"/>
      <c r="C34" s="14" t="n"/>
      <c r="D34" s="15" t="n"/>
      <c r="E34" s="16" t="n"/>
      <c r="F34" s="17" t="n"/>
      <c r="G34" s="18" t="n"/>
    </row>
    <row r="35">
      <c r="B35" s="13" t="n"/>
      <c r="C35" s="14" t="n"/>
      <c r="D35" s="15" t="n"/>
      <c r="E35" s="16" t="n"/>
      <c r="F35" s="17" t="n"/>
      <c r="G35" s="18" t="n"/>
    </row>
    <row r="36">
      <c r="B36" s="13" t="n"/>
      <c r="C36" s="14" t="n"/>
      <c r="D36" s="15" t="n"/>
      <c r="E36" s="16" t="n"/>
      <c r="F36" s="17" t="n"/>
      <c r="G36" s="18" t="n"/>
    </row>
    <row r="37">
      <c r="B37" s="13" t="n"/>
      <c r="C37" s="14" t="n"/>
      <c r="D37" s="15" t="n"/>
      <c r="E37" s="16" t="n"/>
      <c r="F37" s="17" t="n"/>
      <c r="G37" s="18" t="n"/>
    </row>
    <row r="38">
      <c r="B38" s="13" t="n"/>
      <c r="C38" s="14" t="n"/>
      <c r="D38" s="15" t="n"/>
      <c r="E38" s="16" t="n"/>
      <c r="F38" s="17" t="n"/>
      <c r="G38" s="18" t="n"/>
    </row>
    <row r="39">
      <c r="B39" s="13" t="n"/>
      <c r="C39" s="14" t="n"/>
      <c r="D39" s="15" t="n"/>
      <c r="E39" s="16" t="n"/>
      <c r="F39" s="17" t="n"/>
      <c r="G39" s="18" t="n"/>
    </row>
    <row r="40">
      <c r="B40" s="13" t="n"/>
      <c r="C40" s="14" t="n"/>
      <c r="D40" s="15" t="n"/>
      <c r="E40" s="16" t="n"/>
      <c r="F40" s="17" t="n"/>
      <c r="G40" s="18" t="n"/>
    </row>
    <row r="41">
      <c r="B41" s="13" t="n"/>
      <c r="C41" s="14" t="n"/>
      <c r="D41" s="15" t="n"/>
      <c r="E41" s="16" t="n"/>
      <c r="F41" s="17" t="n"/>
      <c r="G41" s="18" t="n"/>
    </row>
    <row r="42">
      <c r="B42" s="13" t="n"/>
      <c r="C42" s="14" t="n"/>
      <c r="D42" s="15" t="n"/>
      <c r="E42" s="16" t="n"/>
      <c r="F42" s="17" t="n"/>
      <c r="G42" s="18" t="n"/>
    </row>
    <row r="43">
      <c r="B43" s="13" t="n"/>
      <c r="C43" s="14" t="n"/>
      <c r="D43" s="15" t="n"/>
      <c r="E43" s="16" t="n"/>
      <c r="F43" s="17" t="n"/>
      <c r="G43" s="18" t="n"/>
    </row>
    <row r="44">
      <c r="B44" s="13" t="n"/>
      <c r="C44" s="14" t="n"/>
      <c r="D44" s="15" t="n"/>
      <c r="E44" s="16" t="n"/>
      <c r="F44" s="17" t="n"/>
      <c r="G44" s="18" t="n"/>
    </row>
    <row r="45">
      <c r="B45" s="13" t="n"/>
      <c r="C45" s="14" t="n"/>
      <c r="D45" s="15" t="n"/>
      <c r="E45" s="16" t="n"/>
      <c r="F45" s="17" t="n"/>
      <c r="G45" s="18" t="n"/>
    </row>
    <row r="46">
      <c r="B46" s="13" t="n"/>
      <c r="C46" s="14" t="n"/>
      <c r="D46" s="15" t="n"/>
      <c r="E46" s="16" t="n"/>
      <c r="F46" s="17" t="n"/>
      <c r="G46" s="18" t="n"/>
    </row>
    <row r="47">
      <c r="B47" s="13" t="n"/>
      <c r="C47" s="14" t="n"/>
      <c r="D47" s="15" t="n"/>
      <c r="E47" s="16" t="n"/>
      <c r="F47" s="17" t="n"/>
      <c r="G47" s="18" t="n"/>
    </row>
    <row r="48">
      <c r="B48" s="13" t="n"/>
      <c r="C48" s="14" t="n"/>
      <c r="D48" s="15" t="n"/>
      <c r="E48" s="16" t="n"/>
      <c r="F48" s="17" t="n"/>
      <c r="G48" s="18" t="n"/>
    </row>
    <row r="49">
      <c r="B49" s="13" t="n"/>
      <c r="C49" s="14" t="n"/>
      <c r="D49" s="15" t="n"/>
      <c r="E49" s="16" t="n"/>
      <c r="F49" s="17" t="n"/>
      <c r="G49" s="18" t="n"/>
    </row>
    <row r="50">
      <c r="B50" s="13" t="n"/>
      <c r="C50" s="14" t="n"/>
      <c r="D50" s="15" t="n"/>
      <c r="E50" s="16" t="n"/>
      <c r="F50" s="17" t="n"/>
      <c r="G50" s="18" t="n"/>
    </row>
    <row r="51">
      <c r="B51" s="13" t="n"/>
      <c r="C51" s="14" t="n"/>
      <c r="D51" s="15" t="n"/>
      <c r="E51" s="16" t="n"/>
      <c r="F51" s="17" t="n"/>
      <c r="G51" s="18" t="n"/>
    </row>
    <row r="52">
      <c r="B52" s="13" t="n"/>
      <c r="C52" s="14" t="n"/>
      <c r="D52" s="15" t="n"/>
      <c r="E52" s="16" t="n"/>
      <c r="F52" s="17" t="n"/>
      <c r="G52" s="18" t="n"/>
    </row>
    <row r="53">
      <c r="B53" s="13" t="n"/>
      <c r="C53" s="14" t="n"/>
      <c r="D53" s="15" t="n"/>
      <c r="E53" s="16" t="n"/>
      <c r="F53" s="17" t="n"/>
      <c r="G53" s="18" t="n"/>
    </row>
    <row r="54">
      <c r="B54" s="13" t="n"/>
      <c r="C54" s="14" t="n"/>
      <c r="D54" s="15" t="n"/>
      <c r="E54" s="16" t="n"/>
      <c r="F54" s="17" t="n"/>
      <c r="G54" s="18" t="n"/>
    </row>
    <row r="55">
      <c r="B55" s="13" t="n"/>
      <c r="C55" s="14" t="n"/>
      <c r="D55" s="15" t="n"/>
      <c r="E55" s="16" t="n"/>
      <c r="F55" s="17" t="n"/>
      <c r="G55" s="18" t="n"/>
    </row>
    <row r="56">
      <c r="B56" s="13" t="n"/>
      <c r="C56" s="14" t="n"/>
      <c r="D56" s="15" t="n"/>
      <c r="E56" s="16" t="n"/>
      <c r="F56" s="17" t="n"/>
      <c r="G56" s="18" t="n"/>
    </row>
    <row r="57">
      <c r="B57" s="13" t="n"/>
      <c r="C57" s="14" t="n"/>
      <c r="D57" s="15" t="n"/>
      <c r="E57" s="16" t="n"/>
      <c r="F57" s="17" t="n"/>
      <c r="G57" s="18" t="n"/>
    </row>
    <row r="58">
      <c r="B58" s="13" t="n"/>
      <c r="C58" s="14" t="n"/>
      <c r="D58" s="15" t="n"/>
      <c r="E58" s="16" t="n"/>
      <c r="F58" s="17" t="n"/>
      <c r="G58" s="18" t="n"/>
    </row>
    <row r="59">
      <c r="B59" s="13" t="n"/>
      <c r="C59" s="14" t="n"/>
      <c r="D59" s="15" t="n"/>
      <c r="E59" s="16" t="n"/>
      <c r="F59" s="17" t="n"/>
      <c r="G59" s="18" t="n"/>
    </row>
    <row r="60">
      <c r="B60" s="13" t="n"/>
      <c r="C60" s="14" t="n"/>
      <c r="D60" s="15" t="n"/>
      <c r="E60" s="16" t="n"/>
      <c r="F60" s="17" t="n"/>
      <c r="G60" s="18" t="n"/>
    </row>
    <row r="61">
      <c r="B61" s="13" t="n"/>
      <c r="C61" s="14" t="n"/>
      <c r="D61" s="15" t="n"/>
      <c r="E61" s="16" t="n"/>
      <c r="F61" s="17" t="n"/>
      <c r="G61" s="18" t="n"/>
    </row>
    <row r="62">
      <c r="B62" s="13" t="n"/>
      <c r="C62" s="14" t="n"/>
      <c r="D62" s="15" t="n"/>
      <c r="E62" s="16" t="n"/>
      <c r="F62" s="17" t="n"/>
      <c r="G62" s="18" t="n"/>
    </row>
    <row r="63">
      <c r="B63" s="13" t="n"/>
      <c r="C63" s="14" t="n"/>
      <c r="D63" s="15" t="n"/>
      <c r="E63" s="16" t="n"/>
      <c r="F63" s="17" t="n"/>
      <c r="G63" s="18" t="n"/>
    </row>
    <row r="64">
      <c r="B64" s="13" t="n"/>
      <c r="C64" s="14" t="n"/>
      <c r="D64" s="15" t="n"/>
      <c r="E64" s="16" t="n"/>
      <c r="F64" s="17" t="n"/>
      <c r="G64" s="18" t="n"/>
    </row>
    <row r="65">
      <c r="B65" s="13" t="n"/>
      <c r="C65" s="14" t="n"/>
      <c r="D65" s="15" t="n"/>
      <c r="E65" s="16" t="n"/>
      <c r="F65" s="17" t="n"/>
      <c r="G65" s="18" t="n"/>
    </row>
    <row r="66"/>
    <row r="67" ht="52" customHeight="1">
      <c r="B67" s="8" t="inlineStr">
        <is>
          <t>Rates as notified from 22-Sep-2025: Notification 9/2025-Central Tax (Rate) for 5% and 18%, and Notification 10/2025-Central Tax (Rate) for nil. An item's rate follows its HSN, so a new item needs its own check. Notebooks and exercise books are nil, but registers and diaries are 18%. The Example Bill uses the first twelve rows: if you rename or delete them, the example shows a message instead. General guidance, not legal or tax advice.</t>
        </is>
      </c>
      <c r="C67" s="9" t="n"/>
      <c r="D67" s="9" t="n"/>
      <c r="E67" s="9" t="n"/>
      <c r="F67" s="9" t="n"/>
      <c r="G67" s="9" t="n"/>
    </row>
    <row r="68"/>
    <row r="69" ht="16" customHeight="1">
      <c r="B69"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4">
    <mergeCell ref="B3:G3"/>
    <mergeCell ref="B2:G2"/>
    <mergeCell ref="B67:G67"/>
    <mergeCell ref="B69:G69"/>
  </mergeCells>
  <dataValidations count="3">
    <dataValidation sqref="D6:D65" showDropDown="0" showInputMessage="0" showErrorMessage="1" allowBlank="1" errorTitle="Pick a rate" error="Pick 0%, 5%, 18% or 40%." type="list">
      <formula1>"0%,5%,18%,40%"</formula1>
    </dataValidation>
    <dataValidation sqref="E6:E65" showDropDown="0" showInputMessage="0" showErrorMessage="1" allowBlank="1" errorTitle="Pick from the list" error="Pick an option from the drop-down list." type="list">
      <formula1>=Lists!$C$2:$C$7</formula1>
    </dataValidation>
    <dataValidation sqref="F6:F65" showDropDown="0" showInputMessage="0" showErrorMessage="1" allowBlank="1" errorTitle="Enter an amount" error="Enter the amount in rupees as a number, with no minus sign." type="decimal" operator="greaterThanOrEqual">
      <formula1>0</formula1>
    </dataValidation>
  </dataValidations>
  <pageMargins left="0.3" right="0.3" top="0.4" bottom="0.4"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B2:Z60"/>
  <sheetViews>
    <sheetView showGridLines="0" workbookViewId="0">
      <selection activeCell="A1" sqref="A1"/>
    </sheetView>
  </sheetViews>
  <sheetFormatPr baseColWidth="8" defaultRowHeight="15"/>
  <cols>
    <col width="2" customWidth="1" min="1" max="1"/>
    <col width="4" customWidth="1" min="2" max="2"/>
    <col width="30" customWidth="1" min="3" max="3"/>
    <col width="9" customWidth="1" min="4" max="4"/>
    <col width="11" customWidth="1" min="5" max="5"/>
    <col width="10" customWidth="1" min="6" max="6"/>
    <col width="13" customWidth="1" min="7" max="7"/>
    <col width="8" customWidth="1" min="8" max="8"/>
    <col width="13" customWidth="1" min="9" max="9"/>
    <col width="12" customWidth="1" min="10" max="10"/>
    <col width="13" customWidth="1" min="11" max="11"/>
    <col width="2" customWidth="1" min="12" max="12"/>
    <col hidden="1" width="11" customWidth="1" min="14" max="14"/>
    <col hidden="1" width="11" customWidth="1" min="15" max="15"/>
    <col hidden="1" width="11" customWidth="1" min="16" max="16"/>
    <col hidden="1" width="11" customWidth="1" min="17" max="17"/>
    <col hidden="1" width="11" customWidth="1" min="18" max="18"/>
    <col hidden="1" width="11" customWidth="1" min="19" max="19"/>
    <col hidden="1" width="11" customWidth="1" min="20" max="20"/>
    <col hidden="1" width="11" customWidth="1" min="21" max="21"/>
    <col hidden="1" width="11" customWidth="1" min="22" max="22"/>
    <col hidden="1" width="11" customWidth="1" min="23" max="23"/>
    <col hidden="1" width="11" customWidth="1" min="24" max="24"/>
    <col hidden="1" width="11" customWidth="1" min="25" max="25"/>
    <col hidden="1" width="11" customWidth="1" min="26" max="26"/>
    <col width="11" customWidth="1" min="27" max="27"/>
    <col width="11" customWidth="1" min="28" max="28"/>
    <col width="11" customWidth="1" min="29" max="29"/>
  </cols>
  <sheetData>
    <row r="2">
      <c r="B2" s="1" t="inlineStr">
        <is>
          <t>STATIONERY SHOP BILL</t>
        </is>
      </c>
      <c r="Y2" s="19" t="inlineStr">
        <is>
          <t>a</t>
        </is>
      </c>
      <c r="Z2" s="20">
        <f>ROUND(N($K$29),2)</f>
        <v/>
      </c>
    </row>
    <row r="3">
      <c r="B3" s="21" t="inlineStr">
        <is>
          <t>Registered under composition?</t>
        </is>
      </c>
      <c r="C3" s="22" t="n"/>
      <c r="D3" s="22" t="n"/>
      <c r="E3" s="16" t="inlineStr">
        <is>
          <t>No</t>
        </is>
      </c>
      <c r="F3" s="21" t="inlineStr">
        <is>
          <t>Turnover last year above ₹5 crore?</t>
        </is>
      </c>
      <c r="G3" s="22" t="n"/>
      <c r="H3" s="22" t="n"/>
      <c r="I3" s="16" t="inlineStr">
        <is>
          <t>No</t>
        </is>
      </c>
      <c r="J3" s="23" t="inlineStr">
        <is>
          <t>Rows 2 to 4 do not print.</t>
        </is>
      </c>
      <c r="Y3" s="19" t="inlineStr">
        <is>
          <t>cr</t>
        </is>
      </c>
      <c r="Z3" s="20">
        <f>INT($Z$2/10000000)</f>
        <v/>
      </c>
    </row>
    <row r="4">
      <c r="Y4" s="19" t="inlineStr">
        <is>
          <t>lk</t>
        </is>
      </c>
      <c r="Z4" s="20">
        <f>INT(MOD(INT($Z$2),10000000)/100000)</f>
        <v/>
      </c>
    </row>
    <row r="5" ht="40" customHeight="1">
      <c r="B5" s="24" t="n"/>
      <c r="C5" s="25" t="n"/>
      <c r="D5" s="25" t="n"/>
      <c r="E5" s="25" t="n"/>
      <c r="F5" s="25" t="n"/>
      <c r="G5" s="25" t="n"/>
      <c r="H5" s="26">
        <f>IF($E$3="Yes","BILL OF SUPPLY"&amp;CHAR(10)&amp;"composition taxable person, not eligible to collect tax on supplies",IF(AND(COUNTIFS($P$15:$P$26,"&gt;0",$Q$15:$Q$26,"&gt;0")=0,COUNTIFS($P$15:$P$26,0,$Q$15:$Q$26,"&gt;0")&gt;0),"BILL OF SUPPLY",IF(AND(COUNTIFS($P$15:$P$26,"&gt;0",$Q$15:$Q$26,"&gt;0")&gt;0,COUNTIFS($P$15:$P$26,0,$Q$15:$Q$26,"&gt;0")&gt;0,$J$11=""),"INVOICE-CUM-BILL OF SUPPLY","TAX INVOICE")))</f>
        <v/>
      </c>
      <c r="I5" s="4" t="n"/>
      <c r="J5" s="4" t="n"/>
      <c r="K5" s="4" t="n"/>
      <c r="Y5" s="19" t="inlineStr">
        <is>
          <t>th</t>
        </is>
      </c>
      <c r="Z5" s="20">
        <f>INT(MOD(INT($Z$2),100000)/1000)</f>
        <v/>
      </c>
    </row>
    <row r="6">
      <c r="B6" s="21" t="inlineStr">
        <is>
          <t>Address</t>
        </is>
      </c>
      <c r="C6" s="13" t="n"/>
      <c r="D6" s="25" t="n"/>
      <c r="E6" s="25" t="n"/>
      <c r="F6" s="25" t="n"/>
      <c r="G6" s="25" t="n"/>
      <c r="H6" s="21" t="inlineStr">
        <is>
          <t>Bill no.</t>
        </is>
      </c>
      <c r="I6" s="22" t="n"/>
      <c r="J6" s="13" t="n"/>
      <c r="K6" s="25" t="n"/>
      <c r="Y6" s="19" t="inlineStr">
        <is>
          <t>hu</t>
        </is>
      </c>
      <c r="Z6" s="20">
        <f>INT(MOD(INT($Z$2),1000)/100)</f>
        <v/>
      </c>
    </row>
    <row r="7">
      <c r="B7" s="21" t="inlineStr">
        <is>
          <t>GSTIN</t>
        </is>
      </c>
      <c r="C7" s="27" t="n"/>
      <c r="D7" s="25" t="n"/>
      <c r="E7" s="21" t="inlineStr">
        <is>
          <t>State</t>
        </is>
      </c>
      <c r="F7" s="13" t="n"/>
      <c r="G7" s="25" t="n"/>
      <c r="H7" s="21" t="inlineStr">
        <is>
          <t>Date</t>
        </is>
      </c>
      <c r="I7" s="22" t="n"/>
      <c r="J7" s="28" t="n"/>
      <c r="K7" s="25" t="n"/>
      <c r="Y7" s="19" t="inlineStr">
        <is>
          <t>te</t>
        </is>
      </c>
      <c r="Z7" s="20">
        <f>MOD(INT($Z$2),100)</f>
        <v/>
      </c>
    </row>
    <row r="8">
      <c r="B8" s="21" t="inlineStr">
        <is>
          <t>Phone</t>
        </is>
      </c>
      <c r="C8" s="13" t="n"/>
      <c r="D8" s="25" t="n"/>
      <c r="E8" s="25" t="n"/>
      <c r="F8" s="25" t="n"/>
      <c r="G8" s="25" t="n"/>
      <c r="H8" s="21" t="inlineStr">
        <is>
          <t>Place of supply</t>
        </is>
      </c>
      <c r="I8" s="22" t="n"/>
      <c r="J8" s="13" t="n"/>
      <c r="K8" s="25" t="n"/>
      <c r="Y8" s="19" t="inlineStr">
        <is>
          <t>ps</t>
        </is>
      </c>
      <c r="Z8" s="20">
        <f>ROUND(($Z$2-INT($Z$2))*100,0)</f>
        <v/>
      </c>
    </row>
    <row r="9">
      <c r="H9" s="23" t="inlineStr">
        <is>
          <t>Blank means your own state</t>
        </is>
      </c>
    </row>
    <row r="10">
      <c r="B10" s="3" t="inlineStr">
        <is>
          <t xml:space="preserve">  BILL TO</t>
        </is>
      </c>
      <c r="C10" s="4" t="n"/>
      <c r="D10" s="4" t="n"/>
      <c r="E10" s="4" t="n"/>
      <c r="F10" s="4" t="n"/>
      <c r="G10" s="4" t="n"/>
      <c r="H10" s="4" t="n"/>
      <c r="I10" s="4" t="n"/>
      <c r="J10" s="4" t="n"/>
      <c r="K10" s="4" t="n"/>
    </row>
    <row r="11">
      <c r="B11" s="21" t="inlineStr">
        <is>
          <t>Name</t>
        </is>
      </c>
      <c r="C11" s="13" t="n"/>
      <c r="D11" s="25" t="n"/>
      <c r="E11" s="25" t="n"/>
      <c r="F11" s="25" t="n"/>
      <c r="G11" s="25" t="n"/>
      <c r="H11" s="21" t="inlineStr">
        <is>
          <t>GSTIN (if registered)</t>
        </is>
      </c>
      <c r="I11" s="22" t="n"/>
      <c r="J11" s="27" t="n"/>
      <c r="K11" s="25" t="n"/>
    </row>
    <row r="12">
      <c r="B12" s="21" t="inlineStr">
        <is>
          <t>Address</t>
        </is>
      </c>
      <c r="C12" s="13" t="n"/>
      <c r="D12" s="25" t="n"/>
      <c r="E12" s="25" t="n"/>
      <c r="F12" s="25" t="n"/>
      <c r="G12" s="25" t="n"/>
      <c r="H12" s="21" t="inlineStr">
        <is>
          <t>Phone</t>
        </is>
      </c>
      <c r="I12" s="22" t="n"/>
      <c r="J12" s="13" t="n"/>
      <c r="K12" s="25" t="n"/>
    </row>
    <row r="14" ht="44" customHeight="1">
      <c r="B14" s="12" t="inlineStr">
        <is>
          <t>#</t>
        </is>
      </c>
      <c r="C14" s="12" t="inlineStr">
        <is>
          <t>Item (pick from the Item List)</t>
        </is>
      </c>
      <c r="D14" s="12" t="inlineStr">
        <is>
          <t>Sold by</t>
        </is>
      </c>
      <c r="E14" s="12" t="inlineStr">
        <is>
          <t>HSN</t>
        </is>
      </c>
      <c r="F14" s="12" t="inlineStr">
        <is>
          <t>Quantity</t>
        </is>
      </c>
      <c r="G14" s="12" t="inlineStr">
        <is>
          <t>Price per unit (incl. GST)</t>
        </is>
      </c>
      <c r="H14" s="12">
        <f>IF($E$3="Yes","GST % (not charged)","GST %")</f>
        <v/>
      </c>
      <c r="I14" s="12">
        <f>IF($E$3="Yes","Value","Taxable value")</f>
        <v/>
      </c>
      <c r="J14" s="12">
        <f>IF($E$3="Yes","GST (not charged)","GST")</f>
        <v/>
      </c>
      <c r="K14" s="12" t="inlineStr">
        <is>
          <t>Amount</t>
        </is>
      </c>
    </row>
    <row r="15">
      <c r="B15" s="29" t="n">
        <v>1</v>
      </c>
      <c r="C15" s="13" t="n"/>
      <c r="D15" s="29">
        <f>IF(N15=1,VLOOKUP(C15,'Item List'!$B$6:$F$65,4,FALSE)&amp;"","")</f>
        <v/>
      </c>
      <c r="E15" s="29">
        <f>IF(N15=1,VLOOKUP(C15,'Item List'!$B$6:$F$65,2,FALSE)&amp;"","")</f>
        <v/>
      </c>
      <c r="F15" s="30" t="n"/>
      <c r="G15" s="31">
        <f>IF(N15=1,O15,"")</f>
        <v/>
      </c>
      <c r="H15" s="32">
        <f>IF(Q15=0,"",P15)</f>
        <v/>
      </c>
      <c r="I15" s="33">
        <f>IF(Q15=0,"",ROUND(R15,2))</f>
        <v/>
      </c>
      <c r="J15" s="33">
        <f>IF(Q15=0,"",ROUND(S15,2))</f>
        <v/>
      </c>
      <c r="K15" s="34">
        <f>IF(Q15=0,"",Q15)</f>
        <v/>
      </c>
      <c r="N15">
        <f>IF(C15="",0,IF(ISNUMBER(MATCH(C15,'Item List'!$B$6:$B$65,0)),1,0))</f>
        <v/>
      </c>
      <c r="O15">
        <f>IF(N15=1,N(VLOOKUP(C15,'Item List'!$B$6:$F$65,5,FALSE)),0)</f>
        <v/>
      </c>
      <c r="P15">
        <f>IF(N15=1,N(VLOOKUP(C15,'Item List'!$B$6:$F$65,3,FALSE)),0)</f>
        <v/>
      </c>
      <c r="Q15">
        <f>ROUND(N(F15)*O15,2)</f>
        <v/>
      </c>
      <c r="R15">
        <f>IF(Q15=0,0,IF($E$3="Yes",Q15,Q15/(1+P15)))</f>
        <v/>
      </c>
      <c r="S15">
        <f>Q15-R15</f>
        <v/>
      </c>
      <c r="T15">
        <f>IF(N15=1,LEN(VLOOKUP(C15,'Item List'!$B$6:$F$65,2,FALSE)&amp;""),0)</f>
        <v/>
      </c>
      <c r="U15">
        <f>IF(AND(LEN(C15&amp;"")&gt;0,N15=0),1,0)</f>
        <v/>
      </c>
      <c r="V15">
        <f>IF(AND(N15=1,N(F15)=0),1,0)</f>
        <v/>
      </c>
      <c r="W15">
        <f>IF(N15=1,IF(VLOOKUP(C15,'Item List'!$B$6:$F$65,3,FALSE)&amp;""="",1,0),0)</f>
        <v/>
      </c>
    </row>
    <row r="16">
      <c r="B16" s="29" t="n">
        <v>2</v>
      </c>
      <c r="C16" s="13" t="n"/>
      <c r="D16" s="29">
        <f>IF(N16=1,VLOOKUP(C16,'Item List'!$B$6:$F$65,4,FALSE)&amp;"","")</f>
        <v/>
      </c>
      <c r="E16" s="29">
        <f>IF(N16=1,VLOOKUP(C16,'Item List'!$B$6:$F$65,2,FALSE)&amp;"","")</f>
        <v/>
      </c>
      <c r="F16" s="30" t="n"/>
      <c r="G16" s="31">
        <f>IF(N16=1,O16,"")</f>
        <v/>
      </c>
      <c r="H16" s="32">
        <f>IF(Q16=0,"",P16)</f>
        <v/>
      </c>
      <c r="I16" s="33">
        <f>IF(Q16=0,"",ROUND(R16,2))</f>
        <v/>
      </c>
      <c r="J16" s="33">
        <f>IF(Q16=0,"",ROUND(S16,2))</f>
        <v/>
      </c>
      <c r="K16" s="34">
        <f>IF(Q16=0,"",Q16)</f>
        <v/>
      </c>
      <c r="N16">
        <f>IF(C16="",0,IF(ISNUMBER(MATCH(C16,'Item List'!$B$6:$B$65,0)),1,0))</f>
        <v/>
      </c>
      <c r="O16">
        <f>IF(N16=1,N(VLOOKUP(C16,'Item List'!$B$6:$F$65,5,FALSE)),0)</f>
        <v/>
      </c>
      <c r="P16">
        <f>IF(N16=1,N(VLOOKUP(C16,'Item List'!$B$6:$F$65,3,FALSE)),0)</f>
        <v/>
      </c>
      <c r="Q16">
        <f>ROUND(N(F16)*O16,2)</f>
        <v/>
      </c>
      <c r="R16">
        <f>IF(Q16=0,0,IF($E$3="Yes",Q16,Q16/(1+P16)))</f>
        <v/>
      </c>
      <c r="S16">
        <f>Q16-R16</f>
        <v/>
      </c>
      <c r="T16">
        <f>IF(N16=1,LEN(VLOOKUP(C16,'Item List'!$B$6:$F$65,2,FALSE)&amp;""),0)</f>
        <v/>
      </c>
      <c r="U16">
        <f>IF(AND(LEN(C16&amp;"")&gt;0,N16=0),1,0)</f>
        <v/>
      </c>
      <c r="V16">
        <f>IF(AND(N16=1,N(F16)=0),1,0)</f>
        <v/>
      </c>
      <c r="W16">
        <f>IF(N16=1,IF(VLOOKUP(C16,'Item List'!$B$6:$F$65,3,FALSE)&amp;""="",1,0),0)</f>
        <v/>
      </c>
    </row>
    <row r="17">
      <c r="B17" s="29" t="n">
        <v>3</v>
      </c>
      <c r="C17" s="13" t="n"/>
      <c r="D17" s="29">
        <f>IF(N17=1,VLOOKUP(C17,'Item List'!$B$6:$F$65,4,FALSE)&amp;"","")</f>
        <v/>
      </c>
      <c r="E17" s="29">
        <f>IF(N17=1,VLOOKUP(C17,'Item List'!$B$6:$F$65,2,FALSE)&amp;"","")</f>
        <v/>
      </c>
      <c r="F17" s="30" t="n"/>
      <c r="G17" s="31">
        <f>IF(N17=1,O17,"")</f>
        <v/>
      </c>
      <c r="H17" s="32">
        <f>IF(Q17=0,"",P17)</f>
        <v/>
      </c>
      <c r="I17" s="33">
        <f>IF(Q17=0,"",ROUND(R17,2))</f>
        <v/>
      </c>
      <c r="J17" s="33">
        <f>IF(Q17=0,"",ROUND(S17,2))</f>
        <v/>
      </c>
      <c r="K17" s="34">
        <f>IF(Q17=0,"",Q17)</f>
        <v/>
      </c>
      <c r="N17">
        <f>IF(C17="",0,IF(ISNUMBER(MATCH(C17,'Item List'!$B$6:$B$65,0)),1,0))</f>
        <v/>
      </c>
      <c r="O17">
        <f>IF(N17=1,N(VLOOKUP(C17,'Item List'!$B$6:$F$65,5,FALSE)),0)</f>
        <v/>
      </c>
      <c r="P17">
        <f>IF(N17=1,N(VLOOKUP(C17,'Item List'!$B$6:$F$65,3,FALSE)),0)</f>
        <v/>
      </c>
      <c r="Q17">
        <f>ROUND(N(F17)*O17,2)</f>
        <v/>
      </c>
      <c r="R17">
        <f>IF(Q17=0,0,IF($E$3="Yes",Q17,Q17/(1+P17)))</f>
        <v/>
      </c>
      <c r="S17">
        <f>Q17-R17</f>
        <v/>
      </c>
      <c r="T17">
        <f>IF(N17=1,LEN(VLOOKUP(C17,'Item List'!$B$6:$F$65,2,FALSE)&amp;""),0)</f>
        <v/>
      </c>
      <c r="U17">
        <f>IF(AND(LEN(C17&amp;"")&gt;0,N17=0),1,0)</f>
        <v/>
      </c>
      <c r="V17">
        <f>IF(AND(N17=1,N(F17)=0),1,0)</f>
        <v/>
      </c>
      <c r="W17">
        <f>IF(N17=1,IF(VLOOKUP(C17,'Item List'!$B$6:$F$65,3,FALSE)&amp;""="",1,0),0)</f>
        <v/>
      </c>
    </row>
    <row r="18">
      <c r="B18" s="29" t="n">
        <v>4</v>
      </c>
      <c r="C18" s="13" t="n"/>
      <c r="D18" s="29">
        <f>IF(N18=1,VLOOKUP(C18,'Item List'!$B$6:$F$65,4,FALSE)&amp;"","")</f>
        <v/>
      </c>
      <c r="E18" s="29">
        <f>IF(N18=1,VLOOKUP(C18,'Item List'!$B$6:$F$65,2,FALSE)&amp;"","")</f>
        <v/>
      </c>
      <c r="F18" s="30" t="n"/>
      <c r="G18" s="31">
        <f>IF(N18=1,O18,"")</f>
        <v/>
      </c>
      <c r="H18" s="32">
        <f>IF(Q18=0,"",P18)</f>
        <v/>
      </c>
      <c r="I18" s="33">
        <f>IF(Q18=0,"",ROUND(R18,2))</f>
        <v/>
      </c>
      <c r="J18" s="33">
        <f>IF(Q18=0,"",ROUND(S18,2))</f>
        <v/>
      </c>
      <c r="K18" s="34">
        <f>IF(Q18=0,"",Q18)</f>
        <v/>
      </c>
      <c r="N18">
        <f>IF(C18="",0,IF(ISNUMBER(MATCH(C18,'Item List'!$B$6:$B$65,0)),1,0))</f>
        <v/>
      </c>
      <c r="O18">
        <f>IF(N18=1,N(VLOOKUP(C18,'Item List'!$B$6:$F$65,5,FALSE)),0)</f>
        <v/>
      </c>
      <c r="P18">
        <f>IF(N18=1,N(VLOOKUP(C18,'Item List'!$B$6:$F$65,3,FALSE)),0)</f>
        <v/>
      </c>
      <c r="Q18">
        <f>ROUND(N(F18)*O18,2)</f>
        <v/>
      </c>
      <c r="R18">
        <f>IF(Q18=0,0,IF($E$3="Yes",Q18,Q18/(1+P18)))</f>
        <v/>
      </c>
      <c r="S18">
        <f>Q18-R18</f>
        <v/>
      </c>
      <c r="T18">
        <f>IF(N18=1,LEN(VLOOKUP(C18,'Item List'!$B$6:$F$65,2,FALSE)&amp;""),0)</f>
        <v/>
      </c>
      <c r="U18">
        <f>IF(AND(LEN(C18&amp;"")&gt;0,N18=0),1,0)</f>
        <v/>
      </c>
      <c r="V18">
        <f>IF(AND(N18=1,N(F18)=0),1,0)</f>
        <v/>
      </c>
      <c r="W18">
        <f>IF(N18=1,IF(VLOOKUP(C18,'Item List'!$B$6:$F$65,3,FALSE)&amp;""="",1,0),0)</f>
        <v/>
      </c>
    </row>
    <row r="19">
      <c r="B19" s="29" t="n">
        <v>5</v>
      </c>
      <c r="C19" s="13" t="n"/>
      <c r="D19" s="29">
        <f>IF(N19=1,VLOOKUP(C19,'Item List'!$B$6:$F$65,4,FALSE)&amp;"","")</f>
        <v/>
      </c>
      <c r="E19" s="29">
        <f>IF(N19=1,VLOOKUP(C19,'Item List'!$B$6:$F$65,2,FALSE)&amp;"","")</f>
        <v/>
      </c>
      <c r="F19" s="30" t="n"/>
      <c r="G19" s="31">
        <f>IF(N19=1,O19,"")</f>
        <v/>
      </c>
      <c r="H19" s="32">
        <f>IF(Q19=0,"",P19)</f>
        <v/>
      </c>
      <c r="I19" s="33">
        <f>IF(Q19=0,"",ROUND(R19,2))</f>
        <v/>
      </c>
      <c r="J19" s="33">
        <f>IF(Q19=0,"",ROUND(S19,2))</f>
        <v/>
      </c>
      <c r="K19" s="34">
        <f>IF(Q19=0,"",Q19)</f>
        <v/>
      </c>
      <c r="N19">
        <f>IF(C19="",0,IF(ISNUMBER(MATCH(C19,'Item List'!$B$6:$B$65,0)),1,0))</f>
        <v/>
      </c>
      <c r="O19">
        <f>IF(N19=1,N(VLOOKUP(C19,'Item List'!$B$6:$F$65,5,FALSE)),0)</f>
        <v/>
      </c>
      <c r="P19">
        <f>IF(N19=1,N(VLOOKUP(C19,'Item List'!$B$6:$F$65,3,FALSE)),0)</f>
        <v/>
      </c>
      <c r="Q19">
        <f>ROUND(N(F19)*O19,2)</f>
        <v/>
      </c>
      <c r="R19">
        <f>IF(Q19=0,0,IF($E$3="Yes",Q19,Q19/(1+P19)))</f>
        <v/>
      </c>
      <c r="S19">
        <f>Q19-R19</f>
        <v/>
      </c>
      <c r="T19">
        <f>IF(N19=1,LEN(VLOOKUP(C19,'Item List'!$B$6:$F$65,2,FALSE)&amp;""),0)</f>
        <v/>
      </c>
      <c r="U19">
        <f>IF(AND(LEN(C19&amp;"")&gt;0,N19=0),1,0)</f>
        <v/>
      </c>
      <c r="V19">
        <f>IF(AND(N19=1,N(F19)=0),1,0)</f>
        <v/>
      </c>
      <c r="W19">
        <f>IF(N19=1,IF(VLOOKUP(C19,'Item List'!$B$6:$F$65,3,FALSE)&amp;""="",1,0),0)</f>
        <v/>
      </c>
    </row>
    <row r="20">
      <c r="B20" s="29" t="n">
        <v>6</v>
      </c>
      <c r="C20" s="13" t="n"/>
      <c r="D20" s="29">
        <f>IF(N20=1,VLOOKUP(C20,'Item List'!$B$6:$F$65,4,FALSE)&amp;"","")</f>
        <v/>
      </c>
      <c r="E20" s="29">
        <f>IF(N20=1,VLOOKUP(C20,'Item List'!$B$6:$F$65,2,FALSE)&amp;"","")</f>
        <v/>
      </c>
      <c r="F20" s="30" t="n"/>
      <c r="G20" s="31">
        <f>IF(N20=1,O20,"")</f>
        <v/>
      </c>
      <c r="H20" s="32">
        <f>IF(Q20=0,"",P20)</f>
        <v/>
      </c>
      <c r="I20" s="33">
        <f>IF(Q20=0,"",ROUND(R20,2))</f>
        <v/>
      </c>
      <c r="J20" s="33">
        <f>IF(Q20=0,"",ROUND(S20,2))</f>
        <v/>
      </c>
      <c r="K20" s="34">
        <f>IF(Q20=0,"",Q20)</f>
        <v/>
      </c>
      <c r="N20">
        <f>IF(C20="",0,IF(ISNUMBER(MATCH(C20,'Item List'!$B$6:$B$65,0)),1,0))</f>
        <v/>
      </c>
      <c r="O20">
        <f>IF(N20=1,N(VLOOKUP(C20,'Item List'!$B$6:$F$65,5,FALSE)),0)</f>
        <v/>
      </c>
      <c r="P20">
        <f>IF(N20=1,N(VLOOKUP(C20,'Item List'!$B$6:$F$65,3,FALSE)),0)</f>
        <v/>
      </c>
      <c r="Q20">
        <f>ROUND(N(F20)*O20,2)</f>
        <v/>
      </c>
      <c r="R20">
        <f>IF(Q20=0,0,IF($E$3="Yes",Q20,Q20/(1+P20)))</f>
        <v/>
      </c>
      <c r="S20">
        <f>Q20-R20</f>
        <v/>
      </c>
      <c r="T20">
        <f>IF(N20=1,LEN(VLOOKUP(C20,'Item List'!$B$6:$F$65,2,FALSE)&amp;""),0)</f>
        <v/>
      </c>
      <c r="U20">
        <f>IF(AND(LEN(C20&amp;"")&gt;0,N20=0),1,0)</f>
        <v/>
      </c>
      <c r="V20">
        <f>IF(AND(N20=1,N(F20)=0),1,0)</f>
        <v/>
      </c>
      <c r="W20">
        <f>IF(N20=1,IF(VLOOKUP(C20,'Item List'!$B$6:$F$65,3,FALSE)&amp;""="",1,0),0)</f>
        <v/>
      </c>
    </row>
    <row r="21">
      <c r="B21" s="29" t="n">
        <v>7</v>
      </c>
      <c r="C21" s="13" t="n"/>
      <c r="D21" s="29">
        <f>IF(N21=1,VLOOKUP(C21,'Item List'!$B$6:$F$65,4,FALSE)&amp;"","")</f>
        <v/>
      </c>
      <c r="E21" s="29">
        <f>IF(N21=1,VLOOKUP(C21,'Item List'!$B$6:$F$65,2,FALSE)&amp;"","")</f>
        <v/>
      </c>
      <c r="F21" s="30" t="n"/>
      <c r="G21" s="31">
        <f>IF(N21=1,O21,"")</f>
        <v/>
      </c>
      <c r="H21" s="32">
        <f>IF(Q21=0,"",P21)</f>
        <v/>
      </c>
      <c r="I21" s="33">
        <f>IF(Q21=0,"",ROUND(R21,2))</f>
        <v/>
      </c>
      <c r="J21" s="33">
        <f>IF(Q21=0,"",ROUND(S21,2))</f>
        <v/>
      </c>
      <c r="K21" s="34">
        <f>IF(Q21=0,"",Q21)</f>
        <v/>
      </c>
      <c r="N21">
        <f>IF(C21="",0,IF(ISNUMBER(MATCH(C21,'Item List'!$B$6:$B$65,0)),1,0))</f>
        <v/>
      </c>
      <c r="O21">
        <f>IF(N21=1,N(VLOOKUP(C21,'Item List'!$B$6:$F$65,5,FALSE)),0)</f>
        <v/>
      </c>
      <c r="P21">
        <f>IF(N21=1,N(VLOOKUP(C21,'Item List'!$B$6:$F$65,3,FALSE)),0)</f>
        <v/>
      </c>
      <c r="Q21">
        <f>ROUND(N(F21)*O21,2)</f>
        <v/>
      </c>
      <c r="R21">
        <f>IF(Q21=0,0,IF($E$3="Yes",Q21,Q21/(1+P21)))</f>
        <v/>
      </c>
      <c r="S21">
        <f>Q21-R21</f>
        <v/>
      </c>
      <c r="T21">
        <f>IF(N21=1,LEN(VLOOKUP(C21,'Item List'!$B$6:$F$65,2,FALSE)&amp;""),0)</f>
        <v/>
      </c>
      <c r="U21">
        <f>IF(AND(LEN(C21&amp;"")&gt;0,N21=0),1,0)</f>
        <v/>
      </c>
      <c r="V21">
        <f>IF(AND(N21=1,N(F21)=0),1,0)</f>
        <v/>
      </c>
      <c r="W21">
        <f>IF(N21=1,IF(VLOOKUP(C21,'Item List'!$B$6:$F$65,3,FALSE)&amp;""="",1,0),0)</f>
        <v/>
      </c>
    </row>
    <row r="22">
      <c r="B22" s="29" t="n">
        <v>8</v>
      </c>
      <c r="C22" s="13" t="n"/>
      <c r="D22" s="29">
        <f>IF(N22=1,VLOOKUP(C22,'Item List'!$B$6:$F$65,4,FALSE)&amp;"","")</f>
        <v/>
      </c>
      <c r="E22" s="29">
        <f>IF(N22=1,VLOOKUP(C22,'Item List'!$B$6:$F$65,2,FALSE)&amp;"","")</f>
        <v/>
      </c>
      <c r="F22" s="30" t="n"/>
      <c r="G22" s="31">
        <f>IF(N22=1,O22,"")</f>
        <v/>
      </c>
      <c r="H22" s="32">
        <f>IF(Q22=0,"",P22)</f>
        <v/>
      </c>
      <c r="I22" s="33">
        <f>IF(Q22=0,"",ROUND(R22,2))</f>
        <v/>
      </c>
      <c r="J22" s="33">
        <f>IF(Q22=0,"",ROUND(S22,2))</f>
        <v/>
      </c>
      <c r="K22" s="34">
        <f>IF(Q22=0,"",Q22)</f>
        <v/>
      </c>
      <c r="N22">
        <f>IF(C22="",0,IF(ISNUMBER(MATCH(C22,'Item List'!$B$6:$B$65,0)),1,0))</f>
        <v/>
      </c>
      <c r="O22">
        <f>IF(N22=1,N(VLOOKUP(C22,'Item List'!$B$6:$F$65,5,FALSE)),0)</f>
        <v/>
      </c>
      <c r="P22">
        <f>IF(N22=1,N(VLOOKUP(C22,'Item List'!$B$6:$F$65,3,FALSE)),0)</f>
        <v/>
      </c>
      <c r="Q22">
        <f>ROUND(N(F22)*O22,2)</f>
        <v/>
      </c>
      <c r="R22">
        <f>IF(Q22=0,0,IF($E$3="Yes",Q22,Q22/(1+P22)))</f>
        <v/>
      </c>
      <c r="S22">
        <f>Q22-R22</f>
        <v/>
      </c>
      <c r="T22">
        <f>IF(N22=1,LEN(VLOOKUP(C22,'Item List'!$B$6:$F$65,2,FALSE)&amp;""),0)</f>
        <v/>
      </c>
      <c r="U22">
        <f>IF(AND(LEN(C22&amp;"")&gt;0,N22=0),1,0)</f>
        <v/>
      </c>
      <c r="V22">
        <f>IF(AND(N22=1,N(F22)=0),1,0)</f>
        <v/>
      </c>
      <c r="W22">
        <f>IF(N22=1,IF(VLOOKUP(C22,'Item List'!$B$6:$F$65,3,FALSE)&amp;""="",1,0),0)</f>
        <v/>
      </c>
    </row>
    <row r="23">
      <c r="B23" s="29" t="n">
        <v>9</v>
      </c>
      <c r="C23" s="13" t="n"/>
      <c r="D23" s="29">
        <f>IF(N23=1,VLOOKUP(C23,'Item List'!$B$6:$F$65,4,FALSE)&amp;"","")</f>
        <v/>
      </c>
      <c r="E23" s="29">
        <f>IF(N23=1,VLOOKUP(C23,'Item List'!$B$6:$F$65,2,FALSE)&amp;"","")</f>
        <v/>
      </c>
      <c r="F23" s="30" t="n"/>
      <c r="G23" s="31">
        <f>IF(N23=1,O23,"")</f>
        <v/>
      </c>
      <c r="H23" s="32">
        <f>IF(Q23=0,"",P23)</f>
        <v/>
      </c>
      <c r="I23" s="33">
        <f>IF(Q23=0,"",ROUND(R23,2))</f>
        <v/>
      </c>
      <c r="J23" s="33">
        <f>IF(Q23=0,"",ROUND(S23,2))</f>
        <v/>
      </c>
      <c r="K23" s="34">
        <f>IF(Q23=0,"",Q23)</f>
        <v/>
      </c>
      <c r="N23">
        <f>IF(C23="",0,IF(ISNUMBER(MATCH(C23,'Item List'!$B$6:$B$65,0)),1,0))</f>
        <v/>
      </c>
      <c r="O23">
        <f>IF(N23=1,N(VLOOKUP(C23,'Item List'!$B$6:$F$65,5,FALSE)),0)</f>
        <v/>
      </c>
      <c r="P23">
        <f>IF(N23=1,N(VLOOKUP(C23,'Item List'!$B$6:$F$65,3,FALSE)),0)</f>
        <v/>
      </c>
      <c r="Q23">
        <f>ROUND(N(F23)*O23,2)</f>
        <v/>
      </c>
      <c r="R23">
        <f>IF(Q23=0,0,IF($E$3="Yes",Q23,Q23/(1+P23)))</f>
        <v/>
      </c>
      <c r="S23">
        <f>Q23-R23</f>
        <v/>
      </c>
      <c r="T23">
        <f>IF(N23=1,LEN(VLOOKUP(C23,'Item List'!$B$6:$F$65,2,FALSE)&amp;""),0)</f>
        <v/>
      </c>
      <c r="U23">
        <f>IF(AND(LEN(C23&amp;"")&gt;0,N23=0),1,0)</f>
        <v/>
      </c>
      <c r="V23">
        <f>IF(AND(N23=1,N(F23)=0),1,0)</f>
        <v/>
      </c>
      <c r="W23">
        <f>IF(N23=1,IF(VLOOKUP(C23,'Item List'!$B$6:$F$65,3,FALSE)&amp;""="",1,0),0)</f>
        <v/>
      </c>
    </row>
    <row r="24">
      <c r="B24" s="29" t="n">
        <v>10</v>
      </c>
      <c r="C24" s="13" t="n"/>
      <c r="D24" s="29">
        <f>IF(N24=1,VLOOKUP(C24,'Item List'!$B$6:$F$65,4,FALSE)&amp;"","")</f>
        <v/>
      </c>
      <c r="E24" s="29">
        <f>IF(N24=1,VLOOKUP(C24,'Item List'!$B$6:$F$65,2,FALSE)&amp;"","")</f>
        <v/>
      </c>
      <c r="F24" s="30" t="n"/>
      <c r="G24" s="31">
        <f>IF(N24=1,O24,"")</f>
        <v/>
      </c>
      <c r="H24" s="32">
        <f>IF(Q24=0,"",P24)</f>
        <v/>
      </c>
      <c r="I24" s="33">
        <f>IF(Q24=0,"",ROUND(R24,2))</f>
        <v/>
      </c>
      <c r="J24" s="33">
        <f>IF(Q24=0,"",ROUND(S24,2))</f>
        <v/>
      </c>
      <c r="K24" s="34">
        <f>IF(Q24=0,"",Q24)</f>
        <v/>
      </c>
      <c r="N24">
        <f>IF(C24="",0,IF(ISNUMBER(MATCH(C24,'Item List'!$B$6:$B$65,0)),1,0))</f>
        <v/>
      </c>
      <c r="O24">
        <f>IF(N24=1,N(VLOOKUP(C24,'Item List'!$B$6:$F$65,5,FALSE)),0)</f>
        <v/>
      </c>
      <c r="P24">
        <f>IF(N24=1,N(VLOOKUP(C24,'Item List'!$B$6:$F$65,3,FALSE)),0)</f>
        <v/>
      </c>
      <c r="Q24">
        <f>ROUND(N(F24)*O24,2)</f>
        <v/>
      </c>
      <c r="R24">
        <f>IF(Q24=0,0,IF($E$3="Yes",Q24,Q24/(1+P24)))</f>
        <v/>
      </c>
      <c r="S24">
        <f>Q24-R24</f>
        <v/>
      </c>
      <c r="T24">
        <f>IF(N24=1,LEN(VLOOKUP(C24,'Item List'!$B$6:$F$65,2,FALSE)&amp;""),0)</f>
        <v/>
      </c>
      <c r="U24">
        <f>IF(AND(LEN(C24&amp;"")&gt;0,N24=0),1,0)</f>
        <v/>
      </c>
      <c r="V24">
        <f>IF(AND(N24=1,N(F24)=0),1,0)</f>
        <v/>
      </c>
      <c r="W24">
        <f>IF(N24=1,IF(VLOOKUP(C24,'Item List'!$B$6:$F$65,3,FALSE)&amp;""="",1,0),0)</f>
        <v/>
      </c>
    </row>
    <row r="25">
      <c r="B25" s="29" t="n">
        <v>11</v>
      </c>
      <c r="C25" s="13" t="n"/>
      <c r="D25" s="29">
        <f>IF(N25=1,VLOOKUP(C25,'Item List'!$B$6:$F$65,4,FALSE)&amp;"","")</f>
        <v/>
      </c>
      <c r="E25" s="29">
        <f>IF(N25=1,VLOOKUP(C25,'Item List'!$B$6:$F$65,2,FALSE)&amp;"","")</f>
        <v/>
      </c>
      <c r="F25" s="30" t="n"/>
      <c r="G25" s="31">
        <f>IF(N25=1,O25,"")</f>
        <v/>
      </c>
      <c r="H25" s="32">
        <f>IF(Q25=0,"",P25)</f>
        <v/>
      </c>
      <c r="I25" s="33">
        <f>IF(Q25=0,"",ROUND(R25,2))</f>
        <v/>
      </c>
      <c r="J25" s="33">
        <f>IF(Q25=0,"",ROUND(S25,2))</f>
        <v/>
      </c>
      <c r="K25" s="34">
        <f>IF(Q25=0,"",Q25)</f>
        <v/>
      </c>
      <c r="N25">
        <f>IF(C25="",0,IF(ISNUMBER(MATCH(C25,'Item List'!$B$6:$B$65,0)),1,0))</f>
        <v/>
      </c>
      <c r="O25">
        <f>IF(N25=1,N(VLOOKUP(C25,'Item List'!$B$6:$F$65,5,FALSE)),0)</f>
        <v/>
      </c>
      <c r="P25">
        <f>IF(N25=1,N(VLOOKUP(C25,'Item List'!$B$6:$F$65,3,FALSE)),0)</f>
        <v/>
      </c>
      <c r="Q25">
        <f>ROUND(N(F25)*O25,2)</f>
        <v/>
      </c>
      <c r="R25">
        <f>IF(Q25=0,0,IF($E$3="Yes",Q25,Q25/(1+P25)))</f>
        <v/>
      </c>
      <c r="S25">
        <f>Q25-R25</f>
        <v/>
      </c>
      <c r="T25">
        <f>IF(N25=1,LEN(VLOOKUP(C25,'Item List'!$B$6:$F$65,2,FALSE)&amp;""),0)</f>
        <v/>
      </c>
      <c r="U25">
        <f>IF(AND(LEN(C25&amp;"")&gt;0,N25=0),1,0)</f>
        <v/>
      </c>
      <c r="V25">
        <f>IF(AND(N25=1,N(F25)=0),1,0)</f>
        <v/>
      </c>
      <c r="W25">
        <f>IF(N25=1,IF(VLOOKUP(C25,'Item List'!$B$6:$F$65,3,FALSE)&amp;""="",1,0),0)</f>
        <v/>
      </c>
    </row>
    <row r="26">
      <c r="B26" s="29" t="n">
        <v>12</v>
      </c>
      <c r="C26" s="13" t="n"/>
      <c r="D26" s="29">
        <f>IF(N26=1,VLOOKUP(C26,'Item List'!$B$6:$F$65,4,FALSE)&amp;"","")</f>
        <v/>
      </c>
      <c r="E26" s="29">
        <f>IF(N26=1,VLOOKUP(C26,'Item List'!$B$6:$F$65,2,FALSE)&amp;"","")</f>
        <v/>
      </c>
      <c r="F26" s="30" t="n"/>
      <c r="G26" s="31">
        <f>IF(N26=1,O26,"")</f>
        <v/>
      </c>
      <c r="H26" s="32">
        <f>IF(Q26=0,"",P26)</f>
        <v/>
      </c>
      <c r="I26" s="33">
        <f>IF(Q26=0,"",ROUND(R26,2))</f>
        <v/>
      </c>
      <c r="J26" s="33">
        <f>IF(Q26=0,"",ROUND(S26,2))</f>
        <v/>
      </c>
      <c r="K26" s="34">
        <f>IF(Q26=0,"",Q26)</f>
        <v/>
      </c>
      <c r="N26">
        <f>IF(C26="",0,IF(ISNUMBER(MATCH(C26,'Item List'!$B$6:$B$65,0)),1,0))</f>
        <v/>
      </c>
      <c r="O26">
        <f>IF(N26=1,N(VLOOKUP(C26,'Item List'!$B$6:$F$65,5,FALSE)),0)</f>
        <v/>
      </c>
      <c r="P26">
        <f>IF(N26=1,N(VLOOKUP(C26,'Item List'!$B$6:$F$65,3,FALSE)),0)</f>
        <v/>
      </c>
      <c r="Q26">
        <f>ROUND(N(F26)*O26,2)</f>
        <v/>
      </c>
      <c r="R26">
        <f>IF(Q26=0,0,IF($E$3="Yes",Q26,Q26/(1+P26)))</f>
        <v/>
      </c>
      <c r="S26">
        <f>Q26-R26</f>
        <v/>
      </c>
      <c r="T26">
        <f>IF(N26=1,LEN(VLOOKUP(C26,'Item List'!$B$6:$F$65,2,FALSE)&amp;""),0)</f>
        <v/>
      </c>
      <c r="U26">
        <f>IF(AND(LEN(C26&amp;"")&gt;0,N26=0),1,0)</f>
        <v/>
      </c>
      <c r="V26">
        <f>IF(AND(N26=1,N(F26)=0),1,0)</f>
        <v/>
      </c>
      <c r="W26">
        <f>IF(N26=1,IF(VLOOKUP(C26,'Item List'!$B$6:$F$65,3,FALSE)&amp;""="",1,0),0)</f>
        <v/>
      </c>
    </row>
    <row r="27">
      <c r="C27" s="35" t="inlineStr">
        <is>
          <t>GST summary</t>
        </is>
      </c>
      <c r="D27" s="12" t="inlineStr">
        <is>
          <t>Taxable value</t>
        </is>
      </c>
      <c r="E27" s="12" t="inlineStr">
        <is>
          <t>CGST</t>
        </is>
      </c>
      <c r="F27" s="12" t="inlineStr">
        <is>
          <t>SGST</t>
        </is>
      </c>
      <c r="G27" s="12" t="inlineStr">
        <is>
          <t>IGST</t>
        </is>
      </c>
      <c r="H27" s="21" t="inlineStr">
        <is>
          <t>Bill total</t>
        </is>
      </c>
      <c r="I27" s="22" t="n"/>
      <c r="J27" s="22" t="n"/>
      <c r="K27" s="34">
        <f>ROUND(SUM($K$15:$K$26),2)</f>
        <v/>
      </c>
    </row>
    <row r="28">
      <c r="C28" s="21" t="inlineStr">
        <is>
          <t>5%</t>
        </is>
      </c>
      <c r="D28" s="36">
        <f>ROUND(SUMIF($P$15:$P$26,0.05,$R$15:$R$26),2)</f>
        <v/>
      </c>
      <c r="E28" s="36">
        <f>IF(AND($J$8&lt;&gt;"",$J$8&lt;&gt;$F$7),0,ROUND(ROUND(SUMIF($P$15:$P$26,0.05,$S$15:$S$26),2)/2,2))</f>
        <v/>
      </c>
      <c r="F28" s="36">
        <f>IF(AND($J$8&lt;&gt;"",$J$8&lt;&gt;$F$7),0,ROUND(SUMIF($P$15:$P$26,0.05,$S$15:$S$26),2)-ROUND(ROUND(SUMIF($P$15:$P$26,0.05,$S$15:$S$26),2)/2,2))</f>
        <v/>
      </c>
      <c r="G28" s="36">
        <f>IF(AND($J$8&lt;&gt;"",$J$8&lt;&gt;$F$7),ROUND(SUMIF($P$15:$P$26,0.05,$S$15:$S$26),2),0)</f>
        <v/>
      </c>
      <c r="H28" s="21" t="inlineStr">
        <is>
          <t>Round off</t>
        </is>
      </c>
      <c r="I28" s="22" t="n"/>
      <c r="J28" s="22" t="n"/>
      <c r="K28" s="37">
        <f>ROUND($K$27,0)-$K$27</f>
        <v/>
      </c>
    </row>
    <row r="29">
      <c r="C29" s="21" t="inlineStr">
        <is>
          <t>18%</t>
        </is>
      </c>
      <c r="D29" s="36">
        <f>ROUND(SUMIF($P$15:$P$26,0.18,$R$15:$R$26),2)</f>
        <v/>
      </c>
      <c r="E29" s="36">
        <f>IF(AND($J$8&lt;&gt;"",$J$8&lt;&gt;$F$7),0,ROUND(ROUND(SUMIF($P$15:$P$26,0.18,$S$15:$S$26),2)/2,2))</f>
        <v/>
      </c>
      <c r="F29" s="36">
        <f>IF(AND($J$8&lt;&gt;"",$J$8&lt;&gt;$F$7),0,ROUND(SUMIF($P$15:$P$26,0.18,$S$15:$S$26),2)-ROUND(ROUND(SUMIF($P$15:$P$26,0.18,$S$15:$S$26),2)/2,2))</f>
        <v/>
      </c>
      <c r="G29" s="36">
        <f>IF(AND($J$8&lt;&gt;"",$J$8&lt;&gt;$F$7),ROUND(SUMIF($P$15:$P$26,0.18,$S$15:$S$26),2),0)</f>
        <v/>
      </c>
      <c r="H29" s="21" t="inlineStr">
        <is>
          <t>Amount payable</t>
        </is>
      </c>
      <c r="I29" s="22" t="n"/>
      <c r="J29" s="22" t="n"/>
      <c r="K29" s="38">
        <f>ROUND($K$27,0)</f>
        <v/>
      </c>
    </row>
    <row r="30">
      <c r="C30" s="21" t="inlineStr">
        <is>
          <t>40%</t>
        </is>
      </c>
      <c r="D30" s="36">
        <f>ROUND(SUMIF($P$15:$P$26,0.4,$R$15:$R$26),2)</f>
        <v/>
      </c>
      <c r="E30" s="36">
        <f>IF(AND($J$8&lt;&gt;"",$J$8&lt;&gt;$F$7),0,ROUND(ROUND(SUMIF($P$15:$P$26,0.4,$S$15:$S$26),2)/2,2))</f>
        <v/>
      </c>
      <c r="F30" s="36">
        <f>IF(AND($J$8&lt;&gt;"",$J$8&lt;&gt;$F$7),0,ROUND(SUMIF($P$15:$P$26,0.4,$S$15:$S$26),2)-ROUND(ROUND(SUMIF($P$15:$P$26,0.4,$S$15:$S$26),2)/2,2))</f>
        <v/>
      </c>
      <c r="G30" s="36">
        <f>IF(AND($J$8&lt;&gt;"",$J$8&lt;&gt;$F$7),ROUND(SUMIF($P$15:$P$26,0.4,$S$15:$S$26),2),0)</f>
        <v/>
      </c>
      <c r="H30" s="23" t="inlineStr">
        <is>
          <t>Prices include GST. Tax payable on reverse charge: No.</t>
        </is>
      </c>
    </row>
    <row r="31">
      <c r="C31" s="21" t="inlineStr">
        <is>
          <t>Nil-rated or exempt</t>
        </is>
      </c>
      <c r="D31" s="36">
        <f>ROUND(SUMIF($P$15:$P$26,0,$Q$15:$Q$26),2)</f>
        <v/>
      </c>
      <c r="E31" s="7" t="n"/>
      <c r="F31" s="7" t="n"/>
      <c r="G31" s="7" t="n"/>
    </row>
    <row r="32" ht="28" customHeight="1">
      <c r="B32" s="21" t="inlineStr">
        <is>
          <t>Amount in words</t>
        </is>
      </c>
      <c r="C32" s="22" t="n"/>
      <c r="D32" s="39">
        <f>IF($Z$2=0,"",IF($Z$2&gt;=1000000000,"(amount too large to write in words)","Rupees "&amp;PROPER(TRIM(IF($Z$3&gt;0,VLOOKUP($Z$3,Lists!$G$2:$H$101,2,FALSE)&amp;" crore ","")&amp;IF($Z$4&gt;0,VLOOKUP($Z$4,Lists!$G$2:$H$101,2,FALSE)&amp;" lakh ","")&amp;IF($Z$5&gt;0,VLOOKUP($Z$5,Lists!$G$2:$H$101,2,FALSE)&amp;" thousand ","")&amp;IF($Z$6&gt;0,VLOOKUP($Z$6,Lists!$G$2:$H$101,2,FALSE)&amp;" hundred ","")&amp;IF($Z$7&gt;0,VLOOKUP($Z$7,Lists!$G$2:$H$101,2,FALSE),"")&amp;IF(INT($Z$2)=0,"zero","")))&amp;IF($Z$8&gt;0," and "&amp;PROPER(VLOOKUP($Z$8,Lists!$G$2:$H$101,2,FALSE))&amp;" Paise","")&amp;" Only"))</f>
        <v/>
      </c>
      <c r="E32" s="7" t="n"/>
      <c r="F32" s="7" t="n"/>
      <c r="G32" s="7" t="n"/>
      <c r="H32" s="7" t="n"/>
      <c r="I32" s="7" t="n"/>
      <c r="J32" s="7" t="n"/>
      <c r="K32" s="7" t="n"/>
    </row>
    <row r="33">
      <c r="B33" s="40">
        <f>"GSTIN "&amp;IF($C$7="","______________",$C$7)</f>
        <v/>
      </c>
      <c r="H33" s="41">
        <f>"For "&amp;IF($B$5="","the shop",$B$5)</f>
        <v/>
      </c>
    </row>
    <row r="34" ht="30" customHeight="1">
      <c r="B34" s="42" t="inlineStr">
        <is>
          <t>Thank you. Keep this bill for any query about your purchase.</t>
        </is>
      </c>
      <c r="C34" s="25" t="n"/>
      <c r="D34" s="25" t="n"/>
      <c r="E34" s="25" t="n"/>
      <c r="F34" s="25" t="n"/>
      <c r="G34" s="25" t="n"/>
    </row>
    <row r="35">
      <c r="H35" s="43" t="inlineStr">
        <is>
          <t>Authorised signatory</t>
        </is>
      </c>
    </row>
    <row r="37">
      <c r="B37" s="3" t="inlineStr">
        <is>
          <t xml:space="preserve">  CHECK BEFORE YOU PRINT  (this part does not print)</t>
        </is>
      </c>
      <c r="C37" s="4" t="n"/>
      <c r="D37" s="4" t="n"/>
      <c r="E37" s="4" t="n"/>
      <c r="F37" s="4" t="n"/>
      <c r="G37" s="4" t="n"/>
      <c r="H37" s="4" t="n"/>
      <c r="I37" s="4" t="n"/>
      <c r="J37" s="4" t="n"/>
      <c r="K37" s="4" t="n"/>
    </row>
    <row r="38">
      <c r="B38" s="44">
        <f>IF($C$7="","Enter your GSTIN.",IF(LEN($C$7&amp;"")&lt;&gt;15,"Your GSTIN should have 15 characters.",""))</f>
        <v/>
      </c>
    </row>
    <row r="39">
      <c r="B39" s="44">
        <f>IF($J$6="","Enter the bill number.",IF(LEN($J$6&amp;"")&gt;16,"Bill number: 16 characters at most (Rule 46(b)).",""))</f>
        <v/>
      </c>
    </row>
    <row r="40">
      <c r="B40" s="44">
        <f>IF($J$7="","Enter the date.","")</f>
        <v/>
      </c>
    </row>
    <row r="41">
      <c r="B41" s="44">
        <f>IF(SUM($U$15:$U$26)&gt;0,"An item is not in the Item List. Add it there with its HSN, rate and price, or pick it from the list.","")</f>
        <v/>
      </c>
    </row>
    <row r="42">
      <c r="B42" s="44">
        <f>IF(SUM($V$15:$V$26)&gt;0,"A line has an item but no quantity.","")</f>
        <v/>
      </c>
    </row>
    <row r="43">
      <c r="B43" s="44">
        <f>IF(SUM($W$15:$W$26)&gt;0,"An item has no GST rate in the Item List, so it would bill as nil. Enter its rate there (0% if it really is nil).","")</f>
        <v/>
      </c>
    </row>
    <row r="44">
      <c r="B44" s="44">
        <f>IF(AND($E$3&lt;&gt;"Yes",SUM($R$15:$R$26)&gt;=50000,$J$11="",OR($C$11="",$C$12="")),"Value before GST is ₹50,000 or more: the customer's name, address and state, and the delivery address, must be on the bill (Rule 46(e)). Put the state in the address.","")</f>
        <v/>
      </c>
    </row>
    <row r="45">
      <c r="B45" s="44">
        <f>IF(AND($J$11&lt;&gt;"",LEN($J$11&amp;"")&lt;&gt;15),"The customer's GSTIN should have 15 characters.","")</f>
        <v/>
      </c>
    </row>
    <row r="46">
      <c r="B46" s="44">
        <f>IF(AND($J$11&lt;&gt;"",COUNTIFS($P$15:$P$26,0,$Q$15:$Q$26,"&gt;0")&gt;0,COUNTIFS($P$15:$P$26,"&gt;0",$Q$15:$Q$26,"&gt;0")&gt;0),"A registered customer buying exempt and taxable items: the invoice-cum-bill of supply is for unregistered buyers (Rule 46A), so give this customer a tax invoice and a separate bill of supply.","")</f>
        <v/>
      </c>
    </row>
    <row r="47">
      <c r="B47" s="44">
        <f>IF(AND($I$3="Yes",COUNTIFS($T$15:$T$26,"&lt;6",$Q$15:$Q$26,"&gt;0")&gt;0),"Turnover above ₹5 crore: HSN needs 6 digits on every line (Notification 78/2020). Add them in the Item List.","")</f>
        <v/>
      </c>
    </row>
    <row r="48">
      <c r="B48" s="44">
        <f>IF(AND(AND($J$8&lt;&gt;"",$J$8&lt;&gt;$F$7),$E$3="Yes"),"Composition dealers cannot make inter-State supplies of goods (s.10(2)(c)): check the place of supply.","")</f>
        <v/>
      </c>
    </row>
    <row r="49">
      <c r="B49" s="45">
        <f>IF(AND($K$27&gt;0,B38&amp;B39&amp;B40&amp;B41&amp;B42&amp;B43&amp;B44&amp;B45&amp;B46&amp;B47&amp;B48=""),"All checks OK.","")</f>
        <v/>
      </c>
    </row>
    <row r="51">
      <c r="B51" s="46" t="inlineStr">
        <is>
          <t xml:space="preserve">  NOTES FOR THIS BILL</t>
        </is>
      </c>
      <c r="C51" s="47" t="n"/>
      <c r="D51" s="47" t="n"/>
      <c r="E51" s="47" t="n"/>
      <c r="F51" s="47" t="n"/>
      <c r="G51" s="47" t="n"/>
      <c r="H51" s="47" t="n"/>
      <c r="I51" s="47" t="n"/>
      <c r="J51" s="47" t="n"/>
      <c r="K51" s="47" t="n"/>
    </row>
    <row r="52">
      <c r="B52" s="23">
        <f>IF($E$3="Yes","Composition: this prints as a bill of supply, with no GST charged and the composition words at the top (Rule 5(1)(f), Rule 49).","")</f>
        <v/>
      </c>
    </row>
    <row r="53">
      <c r="B53" s="23">
        <f>IF(AND($E$3&lt;&gt;"Yes",COUNTIFS($P$15:$P$26,"&gt;0",$Q$15:$Q$26,"&gt;0")&gt;0,COUNTIFS($P$15:$P$26,0,$Q$15:$Q$26,"&gt;0")&gt;0,$J$11=""),"Taxable and exempt items to a walk-in customer: one invoice-cum-bill of supply can cover both (Rule 46A).","")</f>
        <v/>
      </c>
    </row>
    <row r="54">
      <c r="B54" s="23">
        <f>IF(COUNTIF($P$15:$P$26,0.4)&gt;0,"A line is at 40%. Check that is right for the item.","")</f>
        <v/>
      </c>
    </row>
    <row r="55">
      <c r="B55" s="23">
        <f>IF(AND($K$27&gt;0,$K$27&lt;200,$J$11=""),"Below ₹200 to a walk-in customer: you need not issue a bill if the customer does not want one, but cover such sales in a consolidated bill at the close of the day (CGST Act, s.31(3)(b) and (c), and the rules under them).","")</f>
        <v/>
      </c>
    </row>
    <row r="56">
      <c r="B56" s="23">
        <f>IF(AND($J$8&lt;&gt;"",$J$8&lt;&gt;$F$7),IF($E$3="Yes","","Place of supply is another state: IGST is charged instead of CGST and SGST."),"")</f>
        <v/>
      </c>
    </row>
    <row r="58">
      <c r="B58" s="8" t="inlineStr">
        <is>
          <t>This bill is for a real sale. Issuing a bill without a sale is an offence under section 122(1)(ii) of the CGST Act. Prices include GST; the tax is worked out of them under Rule 35. General guidance, not legal or tax advice.</t>
        </is>
      </c>
      <c r="C58" s="9" t="n"/>
      <c r="D58" s="9" t="n"/>
      <c r="E58" s="9" t="n"/>
      <c r="F58" s="9" t="n"/>
      <c r="G58" s="9" t="n"/>
      <c r="H58" s="9" t="n"/>
      <c r="I58" s="9" t="n"/>
      <c r="J58" s="9" t="n"/>
      <c r="K58" s="9" t="n"/>
    </row>
    <row r="60">
      <c r="B60"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55">
    <mergeCell ref="B49:K49"/>
    <mergeCell ref="C6:G6"/>
    <mergeCell ref="B40:K40"/>
    <mergeCell ref="B55:K55"/>
    <mergeCell ref="B51:K51"/>
    <mergeCell ref="H33:K33"/>
    <mergeCell ref="F7:G7"/>
    <mergeCell ref="H5:K5"/>
    <mergeCell ref="B34:G34"/>
    <mergeCell ref="B45:K45"/>
    <mergeCell ref="B41:K41"/>
    <mergeCell ref="H6:I6"/>
    <mergeCell ref="H30:K30"/>
    <mergeCell ref="J6:K6"/>
    <mergeCell ref="H28:J28"/>
    <mergeCell ref="H35:K35"/>
    <mergeCell ref="H27:J27"/>
    <mergeCell ref="J8:K8"/>
    <mergeCell ref="B47:K47"/>
    <mergeCell ref="B54:K54"/>
    <mergeCell ref="D32:K32"/>
    <mergeCell ref="B33:G33"/>
    <mergeCell ref="H11:I11"/>
    <mergeCell ref="B46:K46"/>
    <mergeCell ref="J11:K11"/>
    <mergeCell ref="C12:G12"/>
    <mergeCell ref="H9:K9"/>
    <mergeCell ref="B5:G5"/>
    <mergeCell ref="H7:I7"/>
    <mergeCell ref="B56:K56"/>
    <mergeCell ref="B58:K58"/>
    <mergeCell ref="J7:K7"/>
    <mergeCell ref="C11:G11"/>
    <mergeCell ref="B52:K52"/>
    <mergeCell ref="B43:K43"/>
    <mergeCell ref="B39:K39"/>
    <mergeCell ref="B2:K2"/>
    <mergeCell ref="B48:K48"/>
    <mergeCell ref="C8:G8"/>
    <mergeCell ref="B42:K42"/>
    <mergeCell ref="H29:J29"/>
    <mergeCell ref="B60:K60"/>
    <mergeCell ref="J3:K3"/>
    <mergeCell ref="B3:D3"/>
    <mergeCell ref="H12:I12"/>
    <mergeCell ref="C7:D7"/>
    <mergeCell ref="J12:K12"/>
    <mergeCell ref="B44:K44"/>
    <mergeCell ref="B53:K53"/>
    <mergeCell ref="B32:C32"/>
    <mergeCell ref="B38:K38"/>
    <mergeCell ref="H8:I8"/>
    <mergeCell ref="F3:H3"/>
    <mergeCell ref="B10:K10"/>
    <mergeCell ref="B37:K37"/>
  </mergeCells>
  <dataValidations count="7">
    <dataValidation sqref="E3" showDropDown="0" showInputMessage="0" showErrorMessage="1" allowBlank="1" errorTitle="Pick from the list" error="Pick an option from the drop-down list." type="list">
      <formula1>=Lists!$A$2:$A$3</formula1>
    </dataValidation>
    <dataValidation sqref="I3" showDropDown="0" showInputMessage="0" showErrorMessage="1" allowBlank="1" errorTitle="Pick from the list" error="Pick an option from the drop-down list." type="list">
      <formula1>=Lists!$A$2:$A$3</formula1>
    </dataValidation>
    <dataValidation sqref="J7" showDropDown="0" showInputMessage="0" showErrorMessage="1" allowBlank="1" errorTitle="Enter a date" error="Enter a date, for example 31-Oct-2026." type="date" operator="between">
      <formula1>DATE(2000,1,1)</formula1>
      <formula2>DATE(2100,12,31)</formula2>
    </dataValidation>
    <dataValidation sqref="F7" showDropDown="0" showInputMessage="0" showErrorMessage="1" allowBlank="1" errorTitle="Pick a state" error="Pick the state or union territory from the list." type="list">
      <formula1>=Lists!$E$2:$E$37</formula1>
    </dataValidation>
    <dataValidation sqref="J8" showDropDown="0" showInputMessage="0" showErrorMessage="1" allowBlank="1" errorTitle="Pick a state" error="Pick the state or union territory from the list." type="list">
      <formula1>=Lists!$E$2:$E$37</formula1>
    </dataValidation>
    <dataValidation sqref="C15:C26" showDropDown="0" showInputMessage="0" showErrorMessage="1" allowBlank="1" errorTitle="Pick from the list" error="Pick an option from the drop-down list." type="list">
      <formula1>='Item List'!$B$6:$B$65</formula1>
    </dataValidation>
    <dataValidation sqref="F15:F26" showDropDown="0" showInputMessage="0" showErrorMessage="1" allowBlank="1" errorTitle="Enter a quantity" error="Enter the quantity, for example 12 for a dozen pencils." type="decimal" operator="greaterThan">
      <formula1>0</formula1>
    </dataValidation>
  </dataValidations>
  <pageMargins left="0.4" right="0.4" top="0.4" bottom="0.4" header="0.5" footer="0.5"/>
  <pageSetup orientation="portrait" paperSize="9" fitToHeight="1" fitToWidth="1"/>
</worksheet>
</file>

<file path=xl/worksheets/sheet4.xml><?xml version="1.0" encoding="utf-8"?>
<worksheet xmlns="http://schemas.openxmlformats.org/spreadsheetml/2006/main">
  <sheetPr>
    <outlinePr summaryBelow="1" summaryRight="1"/>
    <pageSetUpPr fitToPage="1"/>
  </sheetPr>
  <dimension ref="A1:D21"/>
  <sheetViews>
    <sheetView showGridLines="0" workbookViewId="0">
      <selection activeCell="A1" sqref="A1"/>
    </sheetView>
  </sheetViews>
  <sheetFormatPr baseColWidth="8" defaultRowHeight="15"/>
  <cols>
    <col width="2" customWidth="1" min="1" max="1"/>
    <col width="32" customWidth="1" min="2" max="2"/>
    <col width="64" customWidth="1" min="3" max="3"/>
    <col width="48" customWidth="1" min="4" max="4"/>
    <col width="2" customWidth="1" min="5" max="5"/>
  </cols>
  <sheetData>
    <row r="1"/>
    <row r="2" ht="26" customHeight="1">
      <c r="B2" s="1" t="inlineStr">
        <is>
          <t>THE RULES BEHIND THE BILL AND THE CHECKS</t>
        </is>
      </c>
    </row>
    <row r="3" ht="16" customHeight="1">
      <c r="B3" s="11" t="inlineStr">
        <is>
          <t>A stationery bill often carries three GST rates at once. Each provision is quoted or summarised, with what it means for your bill.</t>
        </is>
      </c>
    </row>
    <row r="4"/>
    <row r="5" ht="19" customHeight="1">
      <c r="B5" s="12" t="inlineStr">
        <is>
          <t>Provision</t>
        </is>
      </c>
      <c r="C5" s="12" t="inlineStr">
        <is>
          <t>What it says</t>
        </is>
      </c>
      <c r="D5" s="12" t="inlineStr">
        <is>
          <t>What it means for your bill</t>
        </is>
      </c>
    </row>
    <row r="6" ht="110" customHeight="1">
      <c r="B6" s="5" t="inlineStr">
        <is>
          <t>Notification 10/2025-Central Tax (Rate), 17-Sep-2025</t>
        </is>
      </c>
      <c r="C6" s="6" t="inlineStr">
        <is>
          <t>The exemption notification that replaced Notification 2/2017-CT(Rate) from 22-Sep-2025. The GST Council's 56th meeting (press release of 03-Sep-2025, Annexure, Education) recommended nil for maps, charts and globes (4905), pencil sharpeners (8214), "Pencils ..., crayons, pastels" (9608, 9609) and "Exercise book, graph book, &amp; laboratory note book and notebooks" (4820), each from 12%, and erasers (4016) from 5%. The West Bengal Commercial Taxes Directorate's September 2025 update lists the same items as nil.</t>
        </is>
      </c>
      <c r="D6" s="6" t="inlineStr">
        <is>
          <t>Notebooks, exercise books, pencils, erasers, sharpeners and crayons carry no GST. On a bill with taxed items for a walk-in customer, they can go on one invoice-cum-bill of supply.</t>
        </is>
      </c>
    </row>
    <row r="7" ht="57" customHeight="1">
      <c r="B7" s="5" t="inlineStr">
        <is>
          <t>Notification 9/2025-Central Tax (Rate), Schedule I (5%)</t>
        </is>
      </c>
      <c r="C7" s="6" t="inlineStr">
        <is>
          <t>Entry 410: headings 7310 or 7326, "Mathematical boxes, geometry boxes and colour boxes". Entry 321: 4817 30, boxes, pouches, wallets and writing compendiums of paper containing an assortment of paper stationery.</t>
        </is>
      </c>
      <c r="D7" s="6" t="inlineStr">
        <is>
          <t>Geometry and colour boxes are at 5% (2.5% CGST and 2.5% SGST).</t>
        </is>
      </c>
    </row>
    <row r="8" ht="97" customHeight="1">
      <c r="B8" s="5" t="inlineStr">
        <is>
          <t>Notification 9/2025-Central Tax (Rate), Schedule II (18%)</t>
        </is>
      </c>
      <c r="C8" s="6" t="inlineStr">
        <is>
          <t>Entry 626: 9608, "Ball point pens; felt tipped and other porous-tipped pens and markers; fountain pens". Entry 186: 4820, "Registers, account books, order books, receipt books, letter pads, memorandum pads, diaries ... folders, file covers ... [other than note books and exercise books]". Entry 167: 4802, uncoated writing and printing paper. Entry 75: 3506, glues. Entry 627: 9610, writing boards. Entry 145: 4202, school satchels.</t>
        </is>
      </c>
      <c r="D8" s="6" t="inlineStr">
        <is>
          <t>Pens, markers, registers, diaries, files, A4 paper, glue, boards and school bags are at 18%. A register is not a notebook for GST: check which one you are selling.</t>
        </is>
      </c>
    </row>
    <row r="9" ht="70" customHeight="1">
      <c r="B9" s="5" t="inlineStr">
        <is>
          <t>CGST Act, s.31(3)(b), and Rule 46, proviso</t>
        </is>
      </c>
      <c r="C9" s="6" t="inlineStr">
        <is>
          <t>A registered person "may not issue a tax invoice if the value of the goods or services or both supplied is less than two hundred rupees", where "the recipient is not a registered person" and "does not require such invoice", and "shall issue a consolidated tax invoice for such supplies at the close of each day".</t>
        </is>
      </c>
      <c r="D9" s="6" t="inlineStr">
        <is>
          <t>For a walk-in sale under ₹200 you need not give a bill if the customer does not want one, but the sale goes into one consolidated invoice at the end of the day. Our cash memo format has that day-end sheet.</t>
        </is>
      </c>
    </row>
    <row r="10" ht="44" customHeight="1">
      <c r="B10" s="5" t="inlineStr">
        <is>
          <t>CGST Act, s.31(3)(c)</t>
        </is>
      </c>
      <c r="C10" s="6" t="inlineStr">
        <is>
          <t>A registered person "supplying exempted goods ... or paying tax under the provisions of section 10 shall issue, instead of a tax invoice, a bill of supply".</t>
        </is>
      </c>
      <c r="D10" s="6" t="inlineStr">
        <is>
          <t>A bill with only nil-rated items, such as notebooks and pencils, is a bill of supply. Under composition, every bill is a bill of supply.</t>
        </is>
      </c>
    </row>
    <row r="11" ht="70" customHeight="1">
      <c r="B11" s="5" t="inlineStr">
        <is>
          <t>CGST Rules, Rule 46A</t>
        </is>
      </c>
      <c r="C11" s="6" t="inlineStr">
        <is>
          <t>"... where a registered person is supplying taxable as well as exempted goods or services or both to an unregistered person, a single 'invoice-cum-bill of supply' may be issued for all such supplies."</t>
        </is>
      </c>
      <c r="D11" s="6" t="inlineStr">
        <is>
          <t>Notebooks and pens to a walk-in customer can go on one bill. The Bill titles itself INVOICE-CUM-BILL OF SUPPLY when it holds both. For a registered customer, give a tax invoice and a separate bill of supply.</t>
        </is>
      </c>
    </row>
    <row r="12" ht="44" customHeight="1">
      <c r="B12" s="5" t="inlineStr">
        <is>
          <t>CGST Rules, Rule 49 and Rule 5(1)(f)</t>
        </is>
      </c>
      <c r="C12" s="6" t="inlineStr">
        <is>
          <t>A composition dealer's bill of supply carries the particulars in Rule 49 and "the words 'composition taxable person, not eligible to collect tax on supplies' at the top of the bill of supply".</t>
        </is>
      </c>
      <c r="D12" s="6" t="inlineStr">
        <is>
          <t>Mark composition at the top of the Bill and it prints as a bill of supply, with no GST and these words.</t>
        </is>
      </c>
    </row>
    <row r="13" ht="70" customHeight="1">
      <c r="B13" s="5" t="inlineStr">
        <is>
          <t>CGST Rules, 2017, Rule 46</t>
        </is>
      </c>
      <c r="C13" s="6" t="inlineStr">
        <is>
          <t>A tax invoice carries, among other particulars: the supplier's name, address and GSTIN; "a consecutive serial number not exceeding sixteen characters, in one or multiple series ... unique for a financial year"; the date; the HSN code; description; quantity; the taxable value; the rate and amount of tax; and the signature.</t>
        </is>
      </c>
      <c r="D13" s="6" t="inlineStr">
        <is>
          <t>The Bill has a place for each of these and works the tax out for you.</t>
        </is>
      </c>
    </row>
    <row r="14" ht="70" customHeight="1">
      <c r="B14" s="5" t="inlineStr">
        <is>
          <t>CGST Rules, Rule 46(e)</t>
        </is>
      </c>
      <c r="C14" s="6" t="inlineStr">
        <is>
          <t>"name and address of the recipient and the address of delivery, along with the name of the State and its code, if such recipient is un-registered and where the value of the taxable supply is fifty thousand rupees or more".</t>
        </is>
      </c>
      <c r="D14" s="6" t="inlineStr">
        <is>
          <t>A bulk order of ₹50,000 or more of taxed goods, counted before GST, for an unregistered customer needs their name, address and state, and the delivery address, on the bill. If in doubt, record them anyway.</t>
        </is>
      </c>
    </row>
    <row r="15" ht="44" customHeight="1">
      <c r="B15" s="5" t="inlineStr">
        <is>
          <t>CGST Rules, Rule 35</t>
        </is>
      </c>
      <c r="C15" s="6" t="inlineStr">
        <is>
          <t>Where the value is inclusive of tax, the tax is the inclusive value multiplied by the tax rate, divided by 100 plus the tax rate (the formula in the Rule, summarised).</t>
        </is>
      </c>
      <c r="D15" s="6" t="inlineStr">
        <is>
          <t>Your prices include GST. The Bill takes the tax out of each price, so the customer pays the price on the tag.</t>
        </is>
      </c>
    </row>
    <row r="16" ht="44" customHeight="1">
      <c r="B16" s="5" t="inlineStr">
        <is>
          <t>CGST Act, 2017, s.122(1)(ii)</t>
        </is>
      </c>
      <c r="C16" s="6" t="inlineStr">
        <is>
          <t>A taxable person who "issues any invoice or bill without supply of goods or services or both in violation of the provisions of this Act or the rules made thereunder" is liable to a penalty.</t>
        </is>
      </c>
      <c r="D16" s="6" t="inlineStr">
        <is>
          <t>A bill is for a real sale only.</t>
        </is>
      </c>
    </row>
    <row r="17"/>
    <row r="18" ht="40" customHeight="1">
      <c r="B18" s="11" t="inlineStr">
        <is>
          <t>Sources: Notification 9/2025-Central Tax (Rate), Gazette of India Extraordinary, Part II, Section 3(i); Notification 10/2025-Central Tax (Rate) as recommended in the GST Council's press release of 03-Sep-2025 (gstcouncil.gov.in) and summarised in the West Bengal Commercial Taxes Directorate's GST update for September 2025 (comtax.wb.gov.in); CGST Act, 2017, s.31 and s.122, and CGST Rules 5, 35, 46, 46A and 49 (taxinformation.cbic.gov.in). Read 02-Nov-2026.</t>
        </is>
      </c>
    </row>
    <row r="19" ht="16" customHeight="1">
      <c r="B19" s="11" t="inlineStr">
        <is>
          <t>Quotes are shortened where marked. General guidance, not legal or tax advice.</t>
        </is>
      </c>
    </row>
    <row r="20"/>
    <row r="21" ht="16" customHeight="1">
      <c r="B21"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5">
    <mergeCell ref="B3:D3"/>
    <mergeCell ref="B19:D19"/>
    <mergeCell ref="B18:D18"/>
    <mergeCell ref="B21:D21"/>
    <mergeCell ref="B2:D2"/>
  </mergeCells>
  <pageMargins left="0.3" right="0.3" top="0.4" bottom="0.4"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B2:Z60"/>
  <sheetViews>
    <sheetView showGridLines="0" workbookViewId="0">
      <selection activeCell="A1" sqref="A1"/>
    </sheetView>
  </sheetViews>
  <sheetFormatPr baseColWidth="8" defaultRowHeight="15"/>
  <cols>
    <col width="2" customWidth="1" min="1" max="1"/>
    <col width="4" customWidth="1" min="2" max="2"/>
    <col width="30" customWidth="1" min="3" max="3"/>
    <col width="9" customWidth="1" min="4" max="4"/>
    <col width="11" customWidth="1" min="5" max="5"/>
    <col width="10" customWidth="1" min="6" max="6"/>
    <col width="13" customWidth="1" min="7" max="7"/>
    <col width="8" customWidth="1" min="8" max="8"/>
    <col width="13" customWidth="1" min="9" max="9"/>
    <col width="12" customWidth="1" min="10" max="10"/>
    <col width="13" customWidth="1" min="11" max="11"/>
    <col width="2" customWidth="1" min="12" max="12"/>
    <col hidden="1" width="11" customWidth="1" min="14" max="14"/>
    <col hidden="1" width="11" customWidth="1" min="15" max="15"/>
    <col hidden="1" width="11" customWidth="1" min="16" max="16"/>
    <col hidden="1" width="11" customWidth="1" min="17" max="17"/>
    <col hidden="1" width="11" customWidth="1" min="18" max="18"/>
    <col hidden="1" width="11" customWidth="1" min="19" max="19"/>
    <col hidden="1" width="11" customWidth="1" min="20" max="20"/>
    <col hidden="1" width="11" customWidth="1" min="21" max="21"/>
    <col hidden="1" width="11" customWidth="1" min="22" max="22"/>
    <col hidden="1" width="11" customWidth="1" min="23" max="23"/>
    <col hidden="1" width="11" customWidth="1" min="24" max="24"/>
    <col hidden="1" width="11" customWidth="1" min="25" max="25"/>
    <col hidden="1" width="11" customWidth="1" min="26" max="26"/>
    <col width="11" customWidth="1" min="27" max="27"/>
    <col width="11" customWidth="1" min="28" max="28"/>
    <col width="11" customWidth="1" min="29" max="29"/>
  </cols>
  <sheetData>
    <row r="2">
      <c r="B2" s="1" t="inlineStr">
        <is>
          <t>STATIONERY SHOP BILL</t>
        </is>
      </c>
      <c r="Y2" s="19" t="inlineStr">
        <is>
          <t>a</t>
        </is>
      </c>
      <c r="Z2" s="20">
        <f>ROUND(N($K$29),2)</f>
        <v/>
      </c>
    </row>
    <row r="3">
      <c r="B3" s="21" t="inlineStr">
        <is>
          <t>Registered under composition?</t>
        </is>
      </c>
      <c r="C3" s="22" t="n"/>
      <c r="D3" s="22" t="n"/>
      <c r="E3" s="16" t="inlineStr">
        <is>
          <t>No</t>
        </is>
      </c>
      <c r="F3" s="21" t="inlineStr">
        <is>
          <t>Turnover last year above ₹5 crore?</t>
        </is>
      </c>
      <c r="G3" s="22" t="n"/>
      <c r="H3" s="22" t="n"/>
      <c r="I3" s="16" t="inlineStr">
        <is>
          <t>No</t>
        </is>
      </c>
      <c r="J3" s="23" t="inlineStr">
        <is>
          <t>Rows 2 to 4 do not print.</t>
        </is>
      </c>
      <c r="Y3" s="19" t="inlineStr">
        <is>
          <t>cr</t>
        </is>
      </c>
      <c r="Z3" s="20">
        <f>INT($Z$2/10000000)</f>
        <v/>
      </c>
    </row>
    <row r="4">
      <c r="Y4" s="19" t="inlineStr">
        <is>
          <t>lk</t>
        </is>
      </c>
      <c r="Z4" s="20">
        <f>INT(MOD(INT($Z$2),10000000)/100000)</f>
        <v/>
      </c>
    </row>
    <row r="5" ht="40" customHeight="1">
      <c r="B5" s="24" t="inlineStr">
        <is>
          <t>Sample Stationers (example)</t>
        </is>
      </c>
      <c r="C5" s="25" t="n"/>
      <c r="D5" s="25" t="n"/>
      <c r="E5" s="25" t="n"/>
      <c r="F5" s="25" t="n"/>
      <c r="G5" s="25" t="n"/>
      <c r="H5" s="26">
        <f>IF($E$3="Yes","BILL OF SUPPLY"&amp;CHAR(10)&amp;"composition taxable person, not eligible to collect tax on supplies",IF(AND(COUNTIFS($P$15:$P$26,"&gt;0",$Q$15:$Q$26,"&gt;0")=0,COUNTIFS($P$15:$P$26,0,$Q$15:$Q$26,"&gt;0")&gt;0),"BILL OF SUPPLY",IF(AND(COUNTIFS($P$15:$P$26,"&gt;0",$Q$15:$Q$26,"&gt;0")&gt;0,COUNTIFS($P$15:$P$26,0,$Q$15:$Q$26,"&gt;0")&gt;0,$J$11=""),"INVOICE-CUM-BILL OF SUPPLY","TAX INVOICE")))</f>
        <v/>
      </c>
      <c r="I5" s="4" t="n"/>
      <c r="J5" s="4" t="n"/>
      <c r="K5" s="4" t="n"/>
      <c r="Y5" s="19" t="inlineStr">
        <is>
          <t>th</t>
        </is>
      </c>
      <c r="Z5" s="20">
        <f>INT(MOD(INT($Z$2),100000)/1000)</f>
        <v/>
      </c>
    </row>
    <row r="6">
      <c r="B6" s="21" t="inlineStr">
        <is>
          <t>Address</t>
        </is>
      </c>
      <c r="C6" s="13" t="inlineStr">
        <is>
          <t>Aminabad, Lucknow, Uttar Pradesh 226018</t>
        </is>
      </c>
      <c r="D6" s="25" t="n"/>
      <c r="E6" s="25" t="n"/>
      <c r="F6" s="25" t="n"/>
      <c r="G6" s="25" t="n"/>
      <c r="H6" s="21" t="inlineStr">
        <is>
          <t>Bill no.</t>
        </is>
      </c>
      <c r="I6" s="22" t="n"/>
      <c r="J6" s="13" t="inlineStr">
        <is>
          <t>SS/26-27/0631</t>
        </is>
      </c>
      <c r="K6" s="25" t="n"/>
      <c r="Y6" s="19" t="inlineStr">
        <is>
          <t>hu</t>
        </is>
      </c>
      <c r="Z6" s="20">
        <f>INT(MOD(INT($Z$2),1000)/100)</f>
        <v/>
      </c>
    </row>
    <row r="7">
      <c r="B7" s="21" t="inlineStr">
        <is>
          <t>GSTIN</t>
        </is>
      </c>
      <c r="C7" s="27" t="inlineStr">
        <is>
          <t>09AAAAA0000A1Z5</t>
        </is>
      </c>
      <c r="D7" s="25" t="n"/>
      <c r="E7" s="21" t="inlineStr">
        <is>
          <t>State</t>
        </is>
      </c>
      <c r="F7" s="13" t="inlineStr">
        <is>
          <t>Uttar Pradesh</t>
        </is>
      </c>
      <c r="G7" s="25" t="n"/>
      <c r="H7" s="21" t="inlineStr">
        <is>
          <t>Date</t>
        </is>
      </c>
      <c r="I7" s="22" t="n"/>
      <c r="J7" s="28" t="n">
        <v>46329</v>
      </c>
      <c r="K7" s="25" t="n"/>
      <c r="Y7" s="19" t="inlineStr">
        <is>
          <t>te</t>
        </is>
      </c>
      <c r="Z7" s="20">
        <f>MOD(INT($Z$2),100)</f>
        <v/>
      </c>
    </row>
    <row r="8">
      <c r="B8" s="21" t="inlineStr">
        <is>
          <t>Phone</t>
        </is>
      </c>
      <c r="C8" s="13" t="inlineStr">
        <is>
          <t>+91-00000 00000</t>
        </is>
      </c>
      <c r="D8" s="25" t="n"/>
      <c r="E8" s="25" t="n"/>
      <c r="F8" s="25" t="n"/>
      <c r="G8" s="25" t="n"/>
      <c r="H8" s="21" t="inlineStr">
        <is>
          <t>Place of supply</t>
        </is>
      </c>
      <c r="I8" s="22" t="n"/>
      <c r="J8" s="13" t="n"/>
      <c r="K8" s="25" t="n"/>
      <c r="Y8" s="19" t="inlineStr">
        <is>
          <t>ps</t>
        </is>
      </c>
      <c r="Z8" s="20">
        <f>ROUND(($Z$2-INT($Z$2))*100,0)</f>
        <v/>
      </c>
    </row>
    <row r="9">
      <c r="H9" s="23" t="inlineStr">
        <is>
          <t>Blank means your own state</t>
        </is>
      </c>
    </row>
    <row r="10">
      <c r="B10" s="3" t="inlineStr">
        <is>
          <t xml:space="preserve">  BILL TO</t>
        </is>
      </c>
      <c r="C10" s="4" t="n"/>
      <c r="D10" s="4" t="n"/>
      <c r="E10" s="4" t="n"/>
      <c r="F10" s="4" t="n"/>
      <c r="G10" s="4" t="n"/>
      <c r="H10" s="4" t="n"/>
      <c r="I10" s="4" t="n"/>
      <c r="J10" s="4" t="n"/>
      <c r="K10" s="4" t="n"/>
    </row>
    <row r="11">
      <c r="B11" s="21" t="inlineStr">
        <is>
          <t>Name</t>
        </is>
      </c>
      <c r="C11" s="13" t="inlineStr">
        <is>
          <t>Walk-in customer (example)</t>
        </is>
      </c>
      <c r="D11" s="25" t="n"/>
      <c r="E11" s="25" t="n"/>
      <c r="F11" s="25" t="n"/>
      <c r="G11" s="25" t="n"/>
      <c r="H11" s="21" t="inlineStr">
        <is>
          <t>GSTIN (if registered)</t>
        </is>
      </c>
      <c r="I11" s="22" t="n"/>
      <c r="J11" s="27" t="n"/>
      <c r="K11" s="25" t="n"/>
    </row>
    <row r="12">
      <c r="B12" s="21" t="inlineStr">
        <is>
          <t>Address</t>
        </is>
      </c>
      <c r="C12" s="13" t="n"/>
      <c r="D12" s="25" t="n"/>
      <c r="E12" s="25" t="n"/>
      <c r="F12" s="25" t="n"/>
      <c r="G12" s="25" t="n"/>
      <c r="H12" s="21" t="inlineStr">
        <is>
          <t>Phone</t>
        </is>
      </c>
      <c r="I12" s="22" t="n"/>
      <c r="J12" s="13" t="n"/>
      <c r="K12" s="25" t="n"/>
    </row>
    <row r="14" ht="44" customHeight="1">
      <c r="B14" s="12" t="inlineStr">
        <is>
          <t>#</t>
        </is>
      </c>
      <c r="C14" s="12" t="inlineStr">
        <is>
          <t>Item (pick from the Item List)</t>
        </is>
      </c>
      <c r="D14" s="12" t="inlineStr">
        <is>
          <t>Sold by</t>
        </is>
      </c>
      <c r="E14" s="12" t="inlineStr">
        <is>
          <t>HSN</t>
        </is>
      </c>
      <c r="F14" s="12" t="inlineStr">
        <is>
          <t>Quantity</t>
        </is>
      </c>
      <c r="G14" s="12" t="inlineStr">
        <is>
          <t>Price per unit (incl. GST)</t>
        </is>
      </c>
      <c r="H14" s="12">
        <f>IF($E$3="Yes","GST % (not charged)","GST %")</f>
        <v/>
      </c>
      <c r="I14" s="12">
        <f>IF($E$3="Yes","Value","Taxable value")</f>
        <v/>
      </c>
      <c r="J14" s="12">
        <f>IF($E$3="Yes","GST (not charged)","GST")</f>
        <v/>
      </c>
      <c r="K14" s="12" t="inlineStr">
        <is>
          <t>Amount</t>
        </is>
      </c>
    </row>
    <row r="15">
      <c r="B15" s="29" t="n">
        <v>1</v>
      </c>
      <c r="C15" s="13" t="inlineStr">
        <is>
          <t>Notebook / exercise book</t>
        </is>
      </c>
      <c r="D15" s="29">
        <f>IF(N15=1,VLOOKUP(C15,'Item List'!$B$6:$F$65,4,FALSE)&amp;"","")</f>
        <v/>
      </c>
      <c r="E15" s="29">
        <f>IF(N15=1,VLOOKUP(C15,'Item List'!$B$6:$F$65,2,FALSE)&amp;"","")</f>
        <v/>
      </c>
      <c r="F15" s="30" t="n">
        <v>12</v>
      </c>
      <c r="G15" s="31">
        <f>IF(N15=1,O15,"")</f>
        <v/>
      </c>
      <c r="H15" s="32">
        <f>IF(Q15=0,"",P15)</f>
        <v/>
      </c>
      <c r="I15" s="33">
        <f>IF(Q15=0,"",ROUND(R15,2))</f>
        <v/>
      </c>
      <c r="J15" s="33">
        <f>IF(Q15=0,"",ROUND(S15,2))</f>
        <v/>
      </c>
      <c r="K15" s="34">
        <f>IF(Q15=0,"",Q15)</f>
        <v/>
      </c>
      <c r="N15">
        <f>IF(C15="",0,IF(ISNUMBER(MATCH(C15,'Item List'!$B$6:$B$65,0)),1,0))</f>
        <v/>
      </c>
      <c r="O15">
        <f>IF(N15=1,N(VLOOKUP(C15,'Item List'!$B$6:$F$65,5,FALSE)),0)</f>
        <v/>
      </c>
      <c r="P15">
        <f>IF(N15=1,N(VLOOKUP(C15,'Item List'!$B$6:$F$65,3,FALSE)),0)</f>
        <v/>
      </c>
      <c r="Q15">
        <f>ROUND(N(F15)*O15,2)</f>
        <v/>
      </c>
      <c r="R15">
        <f>IF(Q15=0,0,IF($E$3="Yes",Q15,Q15/(1+P15)))</f>
        <v/>
      </c>
      <c r="S15">
        <f>Q15-R15</f>
        <v/>
      </c>
      <c r="T15">
        <f>IF(N15=1,LEN(VLOOKUP(C15,'Item List'!$B$6:$F$65,2,FALSE)&amp;""),0)</f>
        <v/>
      </c>
      <c r="U15">
        <f>IF(AND(LEN(C15&amp;"")&gt;0,N15=0),1,0)</f>
        <v/>
      </c>
      <c r="V15">
        <f>IF(AND(N15=1,N(F15)=0),1,0)</f>
        <v/>
      </c>
      <c r="W15">
        <f>IF(N15=1,IF(VLOOKUP(C15,'Item List'!$B$6:$F$65,3,FALSE)&amp;""="",1,0),0)</f>
        <v/>
      </c>
    </row>
    <row r="16">
      <c r="B16" s="29" t="n">
        <v>2</v>
      </c>
      <c r="C16" s="13" t="inlineStr">
        <is>
          <t>Pencil</t>
        </is>
      </c>
      <c r="D16" s="29">
        <f>IF(N16=1,VLOOKUP(C16,'Item List'!$B$6:$F$65,4,FALSE)&amp;"","")</f>
        <v/>
      </c>
      <c r="E16" s="29">
        <f>IF(N16=1,VLOOKUP(C16,'Item List'!$B$6:$F$65,2,FALSE)&amp;"","")</f>
        <v/>
      </c>
      <c r="F16" s="30" t="n">
        <v>10</v>
      </c>
      <c r="G16" s="31">
        <f>IF(N16=1,O16,"")</f>
        <v/>
      </c>
      <c r="H16" s="32">
        <f>IF(Q16=0,"",P16)</f>
        <v/>
      </c>
      <c r="I16" s="33">
        <f>IF(Q16=0,"",ROUND(R16,2))</f>
        <v/>
      </c>
      <c r="J16" s="33">
        <f>IF(Q16=0,"",ROUND(S16,2))</f>
        <v/>
      </c>
      <c r="K16" s="34">
        <f>IF(Q16=0,"",Q16)</f>
        <v/>
      </c>
      <c r="N16">
        <f>IF(C16="",0,IF(ISNUMBER(MATCH(C16,'Item List'!$B$6:$B$65,0)),1,0))</f>
        <v/>
      </c>
      <c r="O16">
        <f>IF(N16=1,N(VLOOKUP(C16,'Item List'!$B$6:$F$65,5,FALSE)),0)</f>
        <v/>
      </c>
      <c r="P16">
        <f>IF(N16=1,N(VLOOKUP(C16,'Item List'!$B$6:$F$65,3,FALSE)),0)</f>
        <v/>
      </c>
      <c r="Q16">
        <f>ROUND(N(F16)*O16,2)</f>
        <v/>
      </c>
      <c r="R16">
        <f>IF(Q16=0,0,IF($E$3="Yes",Q16,Q16/(1+P16)))</f>
        <v/>
      </c>
      <c r="S16">
        <f>Q16-R16</f>
        <v/>
      </c>
      <c r="T16">
        <f>IF(N16=1,LEN(VLOOKUP(C16,'Item List'!$B$6:$F$65,2,FALSE)&amp;""),0)</f>
        <v/>
      </c>
      <c r="U16">
        <f>IF(AND(LEN(C16&amp;"")&gt;0,N16=0),1,0)</f>
        <v/>
      </c>
      <c r="V16">
        <f>IF(AND(N16=1,N(F16)=0),1,0)</f>
        <v/>
      </c>
      <c r="W16">
        <f>IF(N16=1,IF(VLOOKUP(C16,'Item List'!$B$6:$F$65,3,FALSE)&amp;""="",1,0),0)</f>
        <v/>
      </c>
    </row>
    <row r="17">
      <c r="B17" s="29" t="n">
        <v>3</v>
      </c>
      <c r="C17" s="13" t="inlineStr">
        <is>
          <t>Eraser</t>
        </is>
      </c>
      <c r="D17" s="29">
        <f>IF(N17=1,VLOOKUP(C17,'Item List'!$B$6:$F$65,4,FALSE)&amp;"","")</f>
        <v/>
      </c>
      <c r="E17" s="29">
        <f>IF(N17=1,VLOOKUP(C17,'Item List'!$B$6:$F$65,2,FALSE)&amp;"","")</f>
        <v/>
      </c>
      <c r="F17" s="30" t="n">
        <v>4</v>
      </c>
      <c r="G17" s="31">
        <f>IF(N17=1,O17,"")</f>
        <v/>
      </c>
      <c r="H17" s="32">
        <f>IF(Q17=0,"",P17)</f>
        <v/>
      </c>
      <c r="I17" s="33">
        <f>IF(Q17=0,"",ROUND(R17,2))</f>
        <v/>
      </c>
      <c r="J17" s="33">
        <f>IF(Q17=0,"",ROUND(S17,2))</f>
        <v/>
      </c>
      <c r="K17" s="34">
        <f>IF(Q17=0,"",Q17)</f>
        <v/>
      </c>
      <c r="N17">
        <f>IF(C17="",0,IF(ISNUMBER(MATCH(C17,'Item List'!$B$6:$B$65,0)),1,0))</f>
        <v/>
      </c>
      <c r="O17">
        <f>IF(N17=1,N(VLOOKUP(C17,'Item List'!$B$6:$F$65,5,FALSE)),0)</f>
        <v/>
      </c>
      <c r="P17">
        <f>IF(N17=1,N(VLOOKUP(C17,'Item List'!$B$6:$F$65,3,FALSE)),0)</f>
        <v/>
      </c>
      <c r="Q17">
        <f>ROUND(N(F17)*O17,2)</f>
        <v/>
      </c>
      <c r="R17">
        <f>IF(Q17=0,0,IF($E$3="Yes",Q17,Q17/(1+P17)))</f>
        <v/>
      </c>
      <c r="S17">
        <f>Q17-R17</f>
        <v/>
      </c>
      <c r="T17">
        <f>IF(N17=1,LEN(VLOOKUP(C17,'Item List'!$B$6:$F$65,2,FALSE)&amp;""),0)</f>
        <v/>
      </c>
      <c r="U17">
        <f>IF(AND(LEN(C17&amp;"")&gt;0,N17=0),1,0)</f>
        <v/>
      </c>
      <c r="V17">
        <f>IF(AND(N17=1,N(F17)=0),1,0)</f>
        <v/>
      </c>
      <c r="W17">
        <f>IF(N17=1,IF(VLOOKUP(C17,'Item List'!$B$6:$F$65,3,FALSE)&amp;""="",1,0),0)</f>
        <v/>
      </c>
    </row>
    <row r="18">
      <c r="B18" s="29" t="n">
        <v>4</v>
      </c>
      <c r="C18" s="13" t="inlineStr">
        <is>
          <t>Geometry box</t>
        </is>
      </c>
      <c r="D18" s="29">
        <f>IF(N18=1,VLOOKUP(C18,'Item List'!$B$6:$F$65,4,FALSE)&amp;"","")</f>
        <v/>
      </c>
      <c r="E18" s="29">
        <f>IF(N18=1,VLOOKUP(C18,'Item List'!$B$6:$F$65,2,FALSE)&amp;"","")</f>
        <v/>
      </c>
      <c r="F18" s="30" t="n">
        <v>1</v>
      </c>
      <c r="G18" s="31">
        <f>IF(N18=1,O18,"")</f>
        <v/>
      </c>
      <c r="H18" s="32">
        <f>IF(Q18=0,"",P18)</f>
        <v/>
      </c>
      <c r="I18" s="33">
        <f>IF(Q18=0,"",ROUND(R18,2))</f>
        <v/>
      </c>
      <c r="J18" s="33">
        <f>IF(Q18=0,"",ROUND(S18,2))</f>
        <v/>
      </c>
      <c r="K18" s="34">
        <f>IF(Q18=0,"",Q18)</f>
        <v/>
      </c>
      <c r="N18">
        <f>IF(C18="",0,IF(ISNUMBER(MATCH(C18,'Item List'!$B$6:$B$65,0)),1,0))</f>
        <v/>
      </c>
      <c r="O18">
        <f>IF(N18=1,N(VLOOKUP(C18,'Item List'!$B$6:$F$65,5,FALSE)),0)</f>
        <v/>
      </c>
      <c r="P18">
        <f>IF(N18=1,N(VLOOKUP(C18,'Item List'!$B$6:$F$65,3,FALSE)),0)</f>
        <v/>
      </c>
      <c r="Q18">
        <f>ROUND(N(F18)*O18,2)</f>
        <v/>
      </c>
      <c r="R18">
        <f>IF(Q18=0,0,IF($E$3="Yes",Q18,Q18/(1+P18)))</f>
        <v/>
      </c>
      <c r="S18">
        <f>Q18-R18</f>
        <v/>
      </c>
      <c r="T18">
        <f>IF(N18=1,LEN(VLOOKUP(C18,'Item List'!$B$6:$F$65,2,FALSE)&amp;""),0)</f>
        <v/>
      </c>
      <c r="U18">
        <f>IF(AND(LEN(C18&amp;"")&gt;0,N18=0),1,0)</f>
        <v/>
      </c>
      <c r="V18">
        <f>IF(AND(N18=1,N(F18)=0),1,0)</f>
        <v/>
      </c>
      <c r="W18">
        <f>IF(N18=1,IF(VLOOKUP(C18,'Item List'!$B$6:$F$65,3,FALSE)&amp;""="",1,0),0)</f>
        <v/>
      </c>
    </row>
    <row r="19">
      <c r="B19" s="29" t="n">
        <v>5</v>
      </c>
      <c r="C19" s="13" t="inlineStr">
        <is>
          <t>Ball pen</t>
        </is>
      </c>
      <c r="D19" s="29">
        <f>IF(N19=1,VLOOKUP(C19,'Item List'!$B$6:$F$65,4,FALSE)&amp;"","")</f>
        <v/>
      </c>
      <c r="E19" s="29">
        <f>IF(N19=1,VLOOKUP(C19,'Item List'!$B$6:$F$65,2,FALSE)&amp;"","")</f>
        <v/>
      </c>
      <c r="F19" s="30" t="n">
        <v>10</v>
      </c>
      <c r="G19" s="31">
        <f>IF(N19=1,O19,"")</f>
        <v/>
      </c>
      <c r="H19" s="32">
        <f>IF(Q19=0,"",P19)</f>
        <v/>
      </c>
      <c r="I19" s="33">
        <f>IF(Q19=0,"",ROUND(R19,2))</f>
        <v/>
      </c>
      <c r="J19" s="33">
        <f>IF(Q19=0,"",ROUND(S19,2))</f>
        <v/>
      </c>
      <c r="K19" s="34">
        <f>IF(Q19=0,"",Q19)</f>
        <v/>
      </c>
      <c r="N19">
        <f>IF(C19="",0,IF(ISNUMBER(MATCH(C19,'Item List'!$B$6:$B$65,0)),1,0))</f>
        <v/>
      </c>
      <c r="O19">
        <f>IF(N19=1,N(VLOOKUP(C19,'Item List'!$B$6:$F$65,5,FALSE)),0)</f>
        <v/>
      </c>
      <c r="P19">
        <f>IF(N19=1,N(VLOOKUP(C19,'Item List'!$B$6:$F$65,3,FALSE)),0)</f>
        <v/>
      </c>
      <c r="Q19">
        <f>ROUND(N(F19)*O19,2)</f>
        <v/>
      </c>
      <c r="R19">
        <f>IF(Q19=0,0,IF($E$3="Yes",Q19,Q19/(1+P19)))</f>
        <v/>
      </c>
      <c r="S19">
        <f>Q19-R19</f>
        <v/>
      </c>
      <c r="T19">
        <f>IF(N19=1,LEN(VLOOKUP(C19,'Item List'!$B$6:$F$65,2,FALSE)&amp;""),0)</f>
        <v/>
      </c>
      <c r="U19">
        <f>IF(AND(LEN(C19&amp;"")&gt;0,N19=0),1,0)</f>
        <v/>
      </c>
      <c r="V19">
        <f>IF(AND(N19=1,N(F19)=0),1,0)</f>
        <v/>
      </c>
      <c r="W19">
        <f>IF(N19=1,IF(VLOOKUP(C19,'Item List'!$B$6:$F$65,3,FALSE)&amp;""="",1,0),0)</f>
        <v/>
      </c>
    </row>
    <row r="20">
      <c r="B20" s="29" t="n">
        <v>6</v>
      </c>
      <c r="C20" s="13" t="inlineStr">
        <is>
          <t>A4 paper (ream)</t>
        </is>
      </c>
      <c r="D20" s="29">
        <f>IF(N20=1,VLOOKUP(C20,'Item List'!$B$6:$F$65,4,FALSE)&amp;"","")</f>
        <v/>
      </c>
      <c r="E20" s="29">
        <f>IF(N20=1,VLOOKUP(C20,'Item List'!$B$6:$F$65,2,FALSE)&amp;"","")</f>
        <v/>
      </c>
      <c r="F20" s="30" t="n">
        <v>1</v>
      </c>
      <c r="G20" s="31">
        <f>IF(N20=1,O20,"")</f>
        <v/>
      </c>
      <c r="H20" s="32">
        <f>IF(Q20=0,"",P20)</f>
        <v/>
      </c>
      <c r="I20" s="33">
        <f>IF(Q20=0,"",ROUND(R20,2))</f>
        <v/>
      </c>
      <c r="J20" s="33">
        <f>IF(Q20=0,"",ROUND(S20,2))</f>
        <v/>
      </c>
      <c r="K20" s="34">
        <f>IF(Q20=0,"",Q20)</f>
        <v/>
      </c>
      <c r="N20">
        <f>IF(C20="",0,IF(ISNUMBER(MATCH(C20,'Item List'!$B$6:$B$65,0)),1,0))</f>
        <v/>
      </c>
      <c r="O20">
        <f>IF(N20=1,N(VLOOKUP(C20,'Item List'!$B$6:$F$65,5,FALSE)),0)</f>
        <v/>
      </c>
      <c r="P20">
        <f>IF(N20=1,N(VLOOKUP(C20,'Item List'!$B$6:$F$65,3,FALSE)),0)</f>
        <v/>
      </c>
      <c r="Q20">
        <f>ROUND(N(F20)*O20,2)</f>
        <v/>
      </c>
      <c r="R20">
        <f>IF(Q20=0,0,IF($E$3="Yes",Q20,Q20/(1+P20)))</f>
        <v/>
      </c>
      <c r="S20">
        <f>Q20-R20</f>
        <v/>
      </c>
      <c r="T20">
        <f>IF(N20=1,LEN(VLOOKUP(C20,'Item List'!$B$6:$F$65,2,FALSE)&amp;""),0)</f>
        <v/>
      </c>
      <c r="U20">
        <f>IF(AND(LEN(C20&amp;"")&gt;0,N20=0),1,0)</f>
        <v/>
      </c>
      <c r="V20">
        <f>IF(AND(N20=1,N(F20)=0),1,0)</f>
        <v/>
      </c>
      <c r="W20">
        <f>IF(N20=1,IF(VLOOKUP(C20,'Item List'!$B$6:$F$65,3,FALSE)&amp;""="",1,0),0)</f>
        <v/>
      </c>
    </row>
    <row r="21">
      <c r="B21" s="29" t="n">
        <v>7</v>
      </c>
      <c r="C21" s="13" t="n"/>
      <c r="D21" s="29">
        <f>IF(N21=1,VLOOKUP(C21,'Item List'!$B$6:$F$65,4,FALSE)&amp;"","")</f>
        <v/>
      </c>
      <c r="E21" s="29">
        <f>IF(N21=1,VLOOKUP(C21,'Item List'!$B$6:$F$65,2,FALSE)&amp;"","")</f>
        <v/>
      </c>
      <c r="F21" s="30" t="n"/>
      <c r="G21" s="31">
        <f>IF(N21=1,O21,"")</f>
        <v/>
      </c>
      <c r="H21" s="32">
        <f>IF(Q21=0,"",P21)</f>
        <v/>
      </c>
      <c r="I21" s="33">
        <f>IF(Q21=0,"",ROUND(R21,2))</f>
        <v/>
      </c>
      <c r="J21" s="33">
        <f>IF(Q21=0,"",ROUND(S21,2))</f>
        <v/>
      </c>
      <c r="K21" s="34">
        <f>IF(Q21=0,"",Q21)</f>
        <v/>
      </c>
      <c r="N21">
        <f>IF(C21="",0,IF(ISNUMBER(MATCH(C21,'Item List'!$B$6:$B$65,0)),1,0))</f>
        <v/>
      </c>
      <c r="O21">
        <f>IF(N21=1,N(VLOOKUP(C21,'Item List'!$B$6:$F$65,5,FALSE)),0)</f>
        <v/>
      </c>
      <c r="P21">
        <f>IF(N21=1,N(VLOOKUP(C21,'Item List'!$B$6:$F$65,3,FALSE)),0)</f>
        <v/>
      </c>
      <c r="Q21">
        <f>ROUND(N(F21)*O21,2)</f>
        <v/>
      </c>
      <c r="R21">
        <f>IF(Q21=0,0,IF($E$3="Yes",Q21,Q21/(1+P21)))</f>
        <v/>
      </c>
      <c r="S21">
        <f>Q21-R21</f>
        <v/>
      </c>
      <c r="T21">
        <f>IF(N21=1,LEN(VLOOKUP(C21,'Item List'!$B$6:$F$65,2,FALSE)&amp;""),0)</f>
        <v/>
      </c>
      <c r="U21">
        <f>IF(AND(LEN(C21&amp;"")&gt;0,N21=0),1,0)</f>
        <v/>
      </c>
      <c r="V21">
        <f>IF(AND(N21=1,N(F21)=0),1,0)</f>
        <v/>
      </c>
      <c r="W21">
        <f>IF(N21=1,IF(VLOOKUP(C21,'Item List'!$B$6:$F$65,3,FALSE)&amp;""="",1,0),0)</f>
        <v/>
      </c>
    </row>
    <row r="22">
      <c r="B22" s="29" t="n">
        <v>8</v>
      </c>
      <c r="C22" s="13" t="n"/>
      <c r="D22" s="29">
        <f>IF(N22=1,VLOOKUP(C22,'Item List'!$B$6:$F$65,4,FALSE)&amp;"","")</f>
        <v/>
      </c>
      <c r="E22" s="29">
        <f>IF(N22=1,VLOOKUP(C22,'Item List'!$B$6:$F$65,2,FALSE)&amp;"","")</f>
        <v/>
      </c>
      <c r="F22" s="30" t="n"/>
      <c r="G22" s="31">
        <f>IF(N22=1,O22,"")</f>
        <v/>
      </c>
      <c r="H22" s="32">
        <f>IF(Q22=0,"",P22)</f>
        <v/>
      </c>
      <c r="I22" s="33">
        <f>IF(Q22=0,"",ROUND(R22,2))</f>
        <v/>
      </c>
      <c r="J22" s="33">
        <f>IF(Q22=0,"",ROUND(S22,2))</f>
        <v/>
      </c>
      <c r="K22" s="34">
        <f>IF(Q22=0,"",Q22)</f>
        <v/>
      </c>
      <c r="N22">
        <f>IF(C22="",0,IF(ISNUMBER(MATCH(C22,'Item List'!$B$6:$B$65,0)),1,0))</f>
        <v/>
      </c>
      <c r="O22">
        <f>IF(N22=1,N(VLOOKUP(C22,'Item List'!$B$6:$F$65,5,FALSE)),0)</f>
        <v/>
      </c>
      <c r="P22">
        <f>IF(N22=1,N(VLOOKUP(C22,'Item List'!$B$6:$F$65,3,FALSE)),0)</f>
        <v/>
      </c>
      <c r="Q22">
        <f>ROUND(N(F22)*O22,2)</f>
        <v/>
      </c>
      <c r="R22">
        <f>IF(Q22=0,0,IF($E$3="Yes",Q22,Q22/(1+P22)))</f>
        <v/>
      </c>
      <c r="S22">
        <f>Q22-R22</f>
        <v/>
      </c>
      <c r="T22">
        <f>IF(N22=1,LEN(VLOOKUP(C22,'Item List'!$B$6:$F$65,2,FALSE)&amp;""),0)</f>
        <v/>
      </c>
      <c r="U22">
        <f>IF(AND(LEN(C22&amp;"")&gt;0,N22=0),1,0)</f>
        <v/>
      </c>
      <c r="V22">
        <f>IF(AND(N22=1,N(F22)=0),1,0)</f>
        <v/>
      </c>
      <c r="W22">
        <f>IF(N22=1,IF(VLOOKUP(C22,'Item List'!$B$6:$F$65,3,FALSE)&amp;""="",1,0),0)</f>
        <v/>
      </c>
    </row>
    <row r="23">
      <c r="B23" s="29" t="n">
        <v>9</v>
      </c>
      <c r="C23" s="13" t="n"/>
      <c r="D23" s="29">
        <f>IF(N23=1,VLOOKUP(C23,'Item List'!$B$6:$F$65,4,FALSE)&amp;"","")</f>
        <v/>
      </c>
      <c r="E23" s="29">
        <f>IF(N23=1,VLOOKUP(C23,'Item List'!$B$6:$F$65,2,FALSE)&amp;"","")</f>
        <v/>
      </c>
      <c r="F23" s="30" t="n"/>
      <c r="G23" s="31">
        <f>IF(N23=1,O23,"")</f>
        <v/>
      </c>
      <c r="H23" s="32">
        <f>IF(Q23=0,"",P23)</f>
        <v/>
      </c>
      <c r="I23" s="33">
        <f>IF(Q23=0,"",ROUND(R23,2))</f>
        <v/>
      </c>
      <c r="J23" s="33">
        <f>IF(Q23=0,"",ROUND(S23,2))</f>
        <v/>
      </c>
      <c r="K23" s="34">
        <f>IF(Q23=0,"",Q23)</f>
        <v/>
      </c>
      <c r="N23">
        <f>IF(C23="",0,IF(ISNUMBER(MATCH(C23,'Item List'!$B$6:$B$65,0)),1,0))</f>
        <v/>
      </c>
      <c r="O23">
        <f>IF(N23=1,N(VLOOKUP(C23,'Item List'!$B$6:$F$65,5,FALSE)),0)</f>
        <v/>
      </c>
      <c r="P23">
        <f>IF(N23=1,N(VLOOKUP(C23,'Item List'!$B$6:$F$65,3,FALSE)),0)</f>
        <v/>
      </c>
      <c r="Q23">
        <f>ROUND(N(F23)*O23,2)</f>
        <v/>
      </c>
      <c r="R23">
        <f>IF(Q23=0,0,IF($E$3="Yes",Q23,Q23/(1+P23)))</f>
        <v/>
      </c>
      <c r="S23">
        <f>Q23-R23</f>
        <v/>
      </c>
      <c r="T23">
        <f>IF(N23=1,LEN(VLOOKUP(C23,'Item List'!$B$6:$F$65,2,FALSE)&amp;""),0)</f>
        <v/>
      </c>
      <c r="U23">
        <f>IF(AND(LEN(C23&amp;"")&gt;0,N23=0),1,0)</f>
        <v/>
      </c>
      <c r="V23">
        <f>IF(AND(N23=1,N(F23)=0),1,0)</f>
        <v/>
      </c>
      <c r="W23">
        <f>IF(N23=1,IF(VLOOKUP(C23,'Item List'!$B$6:$F$65,3,FALSE)&amp;""="",1,0),0)</f>
        <v/>
      </c>
    </row>
    <row r="24">
      <c r="B24" s="29" t="n">
        <v>10</v>
      </c>
      <c r="C24" s="13" t="n"/>
      <c r="D24" s="29">
        <f>IF(N24=1,VLOOKUP(C24,'Item List'!$B$6:$F$65,4,FALSE)&amp;"","")</f>
        <v/>
      </c>
      <c r="E24" s="29">
        <f>IF(N24=1,VLOOKUP(C24,'Item List'!$B$6:$F$65,2,FALSE)&amp;"","")</f>
        <v/>
      </c>
      <c r="F24" s="30" t="n"/>
      <c r="G24" s="31">
        <f>IF(N24=1,O24,"")</f>
        <v/>
      </c>
      <c r="H24" s="32">
        <f>IF(Q24=0,"",P24)</f>
        <v/>
      </c>
      <c r="I24" s="33">
        <f>IF(Q24=0,"",ROUND(R24,2))</f>
        <v/>
      </c>
      <c r="J24" s="33">
        <f>IF(Q24=0,"",ROUND(S24,2))</f>
        <v/>
      </c>
      <c r="K24" s="34">
        <f>IF(Q24=0,"",Q24)</f>
        <v/>
      </c>
      <c r="N24">
        <f>IF(C24="",0,IF(ISNUMBER(MATCH(C24,'Item List'!$B$6:$B$65,0)),1,0))</f>
        <v/>
      </c>
      <c r="O24">
        <f>IF(N24=1,N(VLOOKUP(C24,'Item List'!$B$6:$F$65,5,FALSE)),0)</f>
        <v/>
      </c>
      <c r="P24">
        <f>IF(N24=1,N(VLOOKUP(C24,'Item List'!$B$6:$F$65,3,FALSE)),0)</f>
        <v/>
      </c>
      <c r="Q24">
        <f>ROUND(N(F24)*O24,2)</f>
        <v/>
      </c>
      <c r="R24">
        <f>IF(Q24=0,0,IF($E$3="Yes",Q24,Q24/(1+P24)))</f>
        <v/>
      </c>
      <c r="S24">
        <f>Q24-R24</f>
        <v/>
      </c>
      <c r="T24">
        <f>IF(N24=1,LEN(VLOOKUP(C24,'Item List'!$B$6:$F$65,2,FALSE)&amp;""),0)</f>
        <v/>
      </c>
      <c r="U24">
        <f>IF(AND(LEN(C24&amp;"")&gt;0,N24=0),1,0)</f>
        <v/>
      </c>
      <c r="V24">
        <f>IF(AND(N24=1,N(F24)=0),1,0)</f>
        <v/>
      </c>
      <c r="W24">
        <f>IF(N24=1,IF(VLOOKUP(C24,'Item List'!$B$6:$F$65,3,FALSE)&amp;""="",1,0),0)</f>
        <v/>
      </c>
    </row>
    <row r="25">
      <c r="B25" s="29" t="n">
        <v>11</v>
      </c>
      <c r="C25" s="13" t="n"/>
      <c r="D25" s="29">
        <f>IF(N25=1,VLOOKUP(C25,'Item List'!$B$6:$F$65,4,FALSE)&amp;"","")</f>
        <v/>
      </c>
      <c r="E25" s="29">
        <f>IF(N25=1,VLOOKUP(C25,'Item List'!$B$6:$F$65,2,FALSE)&amp;"","")</f>
        <v/>
      </c>
      <c r="F25" s="30" t="n"/>
      <c r="G25" s="31">
        <f>IF(N25=1,O25,"")</f>
        <v/>
      </c>
      <c r="H25" s="32">
        <f>IF(Q25=0,"",P25)</f>
        <v/>
      </c>
      <c r="I25" s="33">
        <f>IF(Q25=0,"",ROUND(R25,2))</f>
        <v/>
      </c>
      <c r="J25" s="33">
        <f>IF(Q25=0,"",ROUND(S25,2))</f>
        <v/>
      </c>
      <c r="K25" s="34">
        <f>IF(Q25=0,"",Q25)</f>
        <v/>
      </c>
      <c r="N25">
        <f>IF(C25="",0,IF(ISNUMBER(MATCH(C25,'Item List'!$B$6:$B$65,0)),1,0))</f>
        <v/>
      </c>
      <c r="O25">
        <f>IF(N25=1,N(VLOOKUP(C25,'Item List'!$B$6:$F$65,5,FALSE)),0)</f>
        <v/>
      </c>
      <c r="P25">
        <f>IF(N25=1,N(VLOOKUP(C25,'Item List'!$B$6:$F$65,3,FALSE)),0)</f>
        <v/>
      </c>
      <c r="Q25">
        <f>ROUND(N(F25)*O25,2)</f>
        <v/>
      </c>
      <c r="R25">
        <f>IF(Q25=0,0,IF($E$3="Yes",Q25,Q25/(1+P25)))</f>
        <v/>
      </c>
      <c r="S25">
        <f>Q25-R25</f>
        <v/>
      </c>
      <c r="T25">
        <f>IF(N25=1,LEN(VLOOKUP(C25,'Item List'!$B$6:$F$65,2,FALSE)&amp;""),0)</f>
        <v/>
      </c>
      <c r="U25">
        <f>IF(AND(LEN(C25&amp;"")&gt;0,N25=0),1,0)</f>
        <v/>
      </c>
      <c r="V25">
        <f>IF(AND(N25=1,N(F25)=0),1,0)</f>
        <v/>
      </c>
      <c r="W25">
        <f>IF(N25=1,IF(VLOOKUP(C25,'Item List'!$B$6:$F$65,3,FALSE)&amp;""="",1,0),0)</f>
        <v/>
      </c>
    </row>
    <row r="26">
      <c r="B26" s="29" t="n">
        <v>12</v>
      </c>
      <c r="C26" s="13" t="n"/>
      <c r="D26" s="29">
        <f>IF(N26=1,VLOOKUP(C26,'Item List'!$B$6:$F$65,4,FALSE)&amp;"","")</f>
        <v/>
      </c>
      <c r="E26" s="29">
        <f>IF(N26=1,VLOOKUP(C26,'Item List'!$B$6:$F$65,2,FALSE)&amp;"","")</f>
        <v/>
      </c>
      <c r="F26" s="30" t="n"/>
      <c r="G26" s="31">
        <f>IF(N26=1,O26,"")</f>
        <v/>
      </c>
      <c r="H26" s="32">
        <f>IF(Q26=0,"",P26)</f>
        <v/>
      </c>
      <c r="I26" s="33">
        <f>IF(Q26=0,"",ROUND(R26,2))</f>
        <v/>
      </c>
      <c r="J26" s="33">
        <f>IF(Q26=0,"",ROUND(S26,2))</f>
        <v/>
      </c>
      <c r="K26" s="34">
        <f>IF(Q26=0,"",Q26)</f>
        <v/>
      </c>
      <c r="N26">
        <f>IF(C26="",0,IF(ISNUMBER(MATCH(C26,'Item List'!$B$6:$B$65,0)),1,0))</f>
        <v/>
      </c>
      <c r="O26">
        <f>IF(N26=1,N(VLOOKUP(C26,'Item List'!$B$6:$F$65,5,FALSE)),0)</f>
        <v/>
      </c>
      <c r="P26">
        <f>IF(N26=1,N(VLOOKUP(C26,'Item List'!$B$6:$F$65,3,FALSE)),0)</f>
        <v/>
      </c>
      <c r="Q26">
        <f>ROUND(N(F26)*O26,2)</f>
        <v/>
      </c>
      <c r="R26">
        <f>IF(Q26=0,0,IF($E$3="Yes",Q26,Q26/(1+P26)))</f>
        <v/>
      </c>
      <c r="S26">
        <f>Q26-R26</f>
        <v/>
      </c>
      <c r="T26">
        <f>IF(N26=1,LEN(VLOOKUP(C26,'Item List'!$B$6:$F$65,2,FALSE)&amp;""),0)</f>
        <v/>
      </c>
      <c r="U26">
        <f>IF(AND(LEN(C26&amp;"")&gt;0,N26=0),1,0)</f>
        <v/>
      </c>
      <c r="V26">
        <f>IF(AND(N26=1,N(F26)=0),1,0)</f>
        <v/>
      </c>
      <c r="W26">
        <f>IF(N26=1,IF(VLOOKUP(C26,'Item List'!$B$6:$F$65,3,FALSE)&amp;""="",1,0),0)</f>
        <v/>
      </c>
    </row>
    <row r="27">
      <c r="C27" s="35" t="inlineStr">
        <is>
          <t>GST summary</t>
        </is>
      </c>
      <c r="D27" s="12" t="inlineStr">
        <is>
          <t>Taxable value</t>
        </is>
      </c>
      <c r="E27" s="12" t="inlineStr">
        <is>
          <t>CGST</t>
        </is>
      </c>
      <c r="F27" s="12" t="inlineStr">
        <is>
          <t>SGST</t>
        </is>
      </c>
      <c r="G27" s="12" t="inlineStr">
        <is>
          <t>IGST</t>
        </is>
      </c>
      <c r="H27" s="21" t="inlineStr">
        <is>
          <t>Bill total</t>
        </is>
      </c>
      <c r="I27" s="22" t="n"/>
      <c r="J27" s="22" t="n"/>
      <c r="K27" s="34">
        <f>ROUND(SUM($K$15:$K$26),2)</f>
        <v/>
      </c>
    </row>
    <row r="28">
      <c r="C28" s="21" t="inlineStr">
        <is>
          <t>5%</t>
        </is>
      </c>
      <c r="D28" s="36">
        <f>ROUND(SUMIF($P$15:$P$26,0.05,$R$15:$R$26),2)</f>
        <v/>
      </c>
      <c r="E28" s="36">
        <f>IF(AND($J$8&lt;&gt;"",$J$8&lt;&gt;$F$7),0,ROUND(ROUND(SUMIF($P$15:$P$26,0.05,$S$15:$S$26),2)/2,2))</f>
        <v/>
      </c>
      <c r="F28" s="36">
        <f>IF(AND($J$8&lt;&gt;"",$J$8&lt;&gt;$F$7),0,ROUND(SUMIF($P$15:$P$26,0.05,$S$15:$S$26),2)-ROUND(ROUND(SUMIF($P$15:$P$26,0.05,$S$15:$S$26),2)/2,2))</f>
        <v/>
      </c>
      <c r="G28" s="36">
        <f>IF(AND($J$8&lt;&gt;"",$J$8&lt;&gt;$F$7),ROUND(SUMIF($P$15:$P$26,0.05,$S$15:$S$26),2),0)</f>
        <v/>
      </c>
      <c r="H28" s="21" t="inlineStr">
        <is>
          <t>Round off</t>
        </is>
      </c>
      <c r="I28" s="22" t="n"/>
      <c r="J28" s="22" t="n"/>
      <c r="K28" s="37">
        <f>ROUND($K$27,0)-$K$27</f>
        <v/>
      </c>
    </row>
    <row r="29">
      <c r="C29" s="21" t="inlineStr">
        <is>
          <t>18%</t>
        </is>
      </c>
      <c r="D29" s="36">
        <f>ROUND(SUMIF($P$15:$P$26,0.18,$R$15:$R$26),2)</f>
        <v/>
      </c>
      <c r="E29" s="36">
        <f>IF(AND($J$8&lt;&gt;"",$J$8&lt;&gt;$F$7),0,ROUND(ROUND(SUMIF($P$15:$P$26,0.18,$S$15:$S$26),2)/2,2))</f>
        <v/>
      </c>
      <c r="F29" s="36">
        <f>IF(AND($J$8&lt;&gt;"",$J$8&lt;&gt;$F$7),0,ROUND(SUMIF($P$15:$P$26,0.18,$S$15:$S$26),2)-ROUND(ROUND(SUMIF($P$15:$P$26,0.18,$S$15:$S$26),2)/2,2))</f>
        <v/>
      </c>
      <c r="G29" s="36">
        <f>IF(AND($J$8&lt;&gt;"",$J$8&lt;&gt;$F$7),ROUND(SUMIF($P$15:$P$26,0.18,$S$15:$S$26),2),0)</f>
        <v/>
      </c>
      <c r="H29" s="21" t="inlineStr">
        <is>
          <t>Amount payable</t>
        </is>
      </c>
      <c r="I29" s="22" t="n"/>
      <c r="J29" s="22" t="n"/>
      <c r="K29" s="38">
        <f>ROUND($K$27,0)</f>
        <v/>
      </c>
    </row>
    <row r="30">
      <c r="C30" s="21" t="inlineStr">
        <is>
          <t>40%</t>
        </is>
      </c>
      <c r="D30" s="36">
        <f>ROUND(SUMIF($P$15:$P$26,0.4,$R$15:$R$26),2)</f>
        <v/>
      </c>
      <c r="E30" s="36">
        <f>IF(AND($J$8&lt;&gt;"",$J$8&lt;&gt;$F$7),0,ROUND(ROUND(SUMIF($P$15:$P$26,0.4,$S$15:$S$26),2)/2,2))</f>
        <v/>
      </c>
      <c r="F30" s="36">
        <f>IF(AND($J$8&lt;&gt;"",$J$8&lt;&gt;$F$7),0,ROUND(SUMIF($P$15:$P$26,0.4,$S$15:$S$26),2)-ROUND(ROUND(SUMIF($P$15:$P$26,0.4,$S$15:$S$26),2)/2,2))</f>
        <v/>
      </c>
      <c r="G30" s="36">
        <f>IF(AND($J$8&lt;&gt;"",$J$8&lt;&gt;$F$7),ROUND(SUMIF($P$15:$P$26,0.4,$S$15:$S$26),2),0)</f>
        <v/>
      </c>
      <c r="H30" s="23" t="inlineStr">
        <is>
          <t>Prices include GST. Tax payable on reverse charge: No.</t>
        </is>
      </c>
    </row>
    <row r="31">
      <c r="C31" s="21" t="inlineStr">
        <is>
          <t>Nil-rated or exempt</t>
        </is>
      </c>
      <c r="D31" s="36">
        <f>ROUND(SUMIF($P$15:$P$26,0,$Q$15:$Q$26),2)</f>
        <v/>
      </c>
      <c r="E31" s="7" t="n"/>
      <c r="F31" s="7" t="n"/>
      <c r="G31" s="7" t="n"/>
    </row>
    <row r="32" ht="28" customHeight="1">
      <c r="B32" s="21" t="inlineStr">
        <is>
          <t>Amount in words</t>
        </is>
      </c>
      <c r="C32" s="22" t="n"/>
      <c r="D32" s="39">
        <f>IF($Z$2=0,"",IF($Z$2&gt;=1000000000,"(amount too large to write in words)","Rupees "&amp;PROPER(TRIM(IF($Z$3&gt;0,VLOOKUP($Z$3,Lists!$G$2:$H$101,2,FALSE)&amp;" crore ","")&amp;IF($Z$4&gt;0,VLOOKUP($Z$4,Lists!$G$2:$H$101,2,FALSE)&amp;" lakh ","")&amp;IF($Z$5&gt;0,VLOOKUP($Z$5,Lists!$G$2:$H$101,2,FALSE)&amp;" thousand ","")&amp;IF($Z$6&gt;0,VLOOKUP($Z$6,Lists!$G$2:$H$101,2,FALSE)&amp;" hundred ","")&amp;IF($Z$7&gt;0,VLOOKUP($Z$7,Lists!$G$2:$H$101,2,FALSE),"")&amp;IF(INT($Z$2)=0,"zero","")))&amp;IF($Z$8&gt;0," and "&amp;PROPER(VLOOKUP($Z$8,Lists!$G$2:$H$101,2,FALSE))&amp;" Paise","")&amp;" Only"))</f>
        <v/>
      </c>
      <c r="E32" s="7" t="n"/>
      <c r="F32" s="7" t="n"/>
      <c r="G32" s="7" t="n"/>
      <c r="H32" s="7" t="n"/>
      <c r="I32" s="7" t="n"/>
      <c r="J32" s="7" t="n"/>
      <c r="K32" s="7" t="n"/>
    </row>
    <row r="33">
      <c r="B33" s="40">
        <f>"GSTIN "&amp;IF($C$7="","______________",$C$7)</f>
        <v/>
      </c>
      <c r="H33" s="41">
        <f>"For "&amp;IF($B$5="","the shop",$B$5)</f>
        <v/>
      </c>
    </row>
    <row r="34" ht="30" customHeight="1">
      <c r="B34" s="42" t="inlineStr">
        <is>
          <t>Thank you. Keep this bill for any query about your purchase.</t>
        </is>
      </c>
      <c r="C34" s="25" t="n"/>
      <c r="D34" s="25" t="n"/>
      <c r="E34" s="25" t="n"/>
      <c r="F34" s="25" t="n"/>
      <c r="G34" s="25" t="n"/>
    </row>
    <row r="35">
      <c r="H35" s="43" t="inlineStr">
        <is>
          <t>Authorised signatory</t>
        </is>
      </c>
    </row>
    <row r="37">
      <c r="B37" s="3" t="inlineStr">
        <is>
          <t xml:space="preserve">  CHECK BEFORE YOU PRINT  (this part does not print)</t>
        </is>
      </c>
      <c r="C37" s="4" t="n"/>
      <c r="D37" s="4" t="n"/>
      <c r="E37" s="4" t="n"/>
      <c r="F37" s="4" t="n"/>
      <c r="G37" s="4" t="n"/>
      <c r="H37" s="4" t="n"/>
      <c r="I37" s="4" t="n"/>
      <c r="J37" s="4" t="n"/>
      <c r="K37" s="4" t="n"/>
    </row>
    <row r="38">
      <c r="B38" s="44">
        <f>IF($C$7="","Enter your GSTIN.",IF(LEN($C$7&amp;"")&lt;&gt;15,"Your GSTIN should have 15 characters.",""))</f>
        <v/>
      </c>
    </row>
    <row r="39">
      <c r="B39" s="44">
        <f>IF($J$6="","Enter the bill number.",IF(LEN($J$6&amp;"")&gt;16,"Bill number: 16 characters at most (Rule 46(b)).",""))</f>
        <v/>
      </c>
    </row>
    <row r="40">
      <c r="B40" s="44">
        <f>IF($J$7="","Enter the date.","")</f>
        <v/>
      </c>
    </row>
    <row r="41">
      <c r="B41" s="44">
        <f>IF(SUM($U$15:$U$26)&gt;0,"An item is not in the Item List. Add it there with its HSN, rate and price, or pick it from the list.","")</f>
        <v/>
      </c>
    </row>
    <row r="42">
      <c r="B42" s="44">
        <f>IF(SUM($V$15:$V$26)&gt;0,"A line has an item but no quantity.","")</f>
        <v/>
      </c>
    </row>
    <row r="43">
      <c r="B43" s="44">
        <f>IF(SUM($W$15:$W$26)&gt;0,"An item has no GST rate in the Item List, so it would bill as nil. Enter its rate there (0% if it really is nil).","")</f>
        <v/>
      </c>
    </row>
    <row r="44">
      <c r="B44" s="44">
        <f>IF(AND($E$3&lt;&gt;"Yes",SUM($R$15:$R$26)&gt;=50000,$J$11="",OR($C$11="",$C$12="")),"Value before GST is ₹50,000 or more: the customer's name, address and state, and the delivery address, must be on the bill (Rule 46(e)). Put the state in the address.","")</f>
        <v/>
      </c>
    </row>
    <row r="45">
      <c r="B45" s="44">
        <f>IF(AND($J$11&lt;&gt;"",LEN($J$11&amp;"")&lt;&gt;15),"The customer's GSTIN should have 15 characters.","")</f>
        <v/>
      </c>
    </row>
    <row r="46">
      <c r="B46" s="44">
        <f>IF(AND($J$11&lt;&gt;"",COUNTIFS($P$15:$P$26,0,$Q$15:$Q$26,"&gt;0")&gt;0,COUNTIFS($P$15:$P$26,"&gt;0",$Q$15:$Q$26,"&gt;0")&gt;0),"A registered customer buying exempt and taxable items: the invoice-cum-bill of supply is for unregistered buyers (Rule 46A), so give this customer a tax invoice and a separate bill of supply.","")</f>
        <v/>
      </c>
    </row>
    <row r="47">
      <c r="B47" s="44">
        <f>IF(AND($I$3="Yes",COUNTIFS($T$15:$T$26,"&lt;6",$Q$15:$Q$26,"&gt;0")&gt;0),"Turnover above ₹5 crore: HSN needs 6 digits on every line (Notification 78/2020). Add them in the Item List.","")</f>
        <v/>
      </c>
    </row>
    <row r="48">
      <c r="B48" s="44">
        <f>IF(AND(AND($J$8&lt;&gt;"",$J$8&lt;&gt;$F$7),$E$3="Yes"),"Composition dealers cannot make inter-State supplies of goods (s.10(2)(c)): check the place of supply.","")</f>
        <v/>
      </c>
    </row>
    <row r="49">
      <c r="B49" s="45">
        <f>IF(AND($K$27&gt;0,B38&amp;B39&amp;B40&amp;B41&amp;B42&amp;B43&amp;B44&amp;B45&amp;B46&amp;B47&amp;B48=""),"All checks OK.","")</f>
        <v/>
      </c>
    </row>
    <row r="51">
      <c r="B51" s="46" t="inlineStr">
        <is>
          <t xml:space="preserve">  NOTES FOR THIS BILL</t>
        </is>
      </c>
      <c r="C51" s="47" t="n"/>
      <c r="D51" s="47" t="n"/>
      <c r="E51" s="47" t="n"/>
      <c r="F51" s="47" t="n"/>
      <c r="G51" s="47" t="n"/>
      <c r="H51" s="47" t="n"/>
      <c r="I51" s="47" t="n"/>
      <c r="J51" s="47" t="n"/>
      <c r="K51" s="47" t="n"/>
    </row>
    <row r="52">
      <c r="B52" s="23">
        <f>IF($E$3="Yes","Composition: this prints as a bill of supply, with no GST charged and the composition words at the top (Rule 5(1)(f), Rule 49).","")</f>
        <v/>
      </c>
    </row>
    <row r="53">
      <c r="B53" s="23">
        <f>IF(AND($E$3&lt;&gt;"Yes",COUNTIFS($P$15:$P$26,"&gt;0",$Q$15:$Q$26,"&gt;0")&gt;0,COUNTIFS($P$15:$P$26,0,$Q$15:$Q$26,"&gt;0")&gt;0,$J$11=""),"Taxable and exempt items to a walk-in customer: one invoice-cum-bill of supply can cover both (Rule 46A).","")</f>
        <v/>
      </c>
    </row>
    <row r="54">
      <c r="B54" s="23">
        <f>IF(COUNTIF($P$15:$P$26,0.4)&gt;0,"A line is at 40%. Check that is right for the item.","")</f>
        <v/>
      </c>
    </row>
    <row r="55">
      <c r="B55" s="23">
        <f>IF(AND($K$27&gt;0,$K$27&lt;200,$J$11=""),"Below ₹200 to a walk-in customer: you need not issue a bill if the customer does not want one, but cover such sales in a consolidated bill at the close of the day (CGST Act, s.31(3)(b) and (c), and the rules under them).","")</f>
        <v/>
      </c>
    </row>
    <row r="56">
      <c r="B56" s="23">
        <f>IF(AND($J$8&lt;&gt;"",$J$8&lt;&gt;$F$7),IF($E$3="Yes","","Place of supply is another state: IGST is charged instead of CGST and SGST."),"")</f>
        <v/>
      </c>
    </row>
    <row r="58">
      <c r="B58" s="8" t="inlineStr">
        <is>
          <t>This bill is for a real sale. Issuing a bill without a sale is an offence under section 122(1)(ii) of the CGST Act. Prices include GST; the tax is worked out of them under Rule 35. General guidance, not legal or tax advice.</t>
        </is>
      </c>
      <c r="C58" s="9" t="n"/>
      <c r="D58" s="9" t="n"/>
      <c r="E58" s="9" t="n"/>
      <c r="F58" s="9" t="n"/>
      <c r="G58" s="9" t="n"/>
      <c r="H58" s="9" t="n"/>
      <c r="I58" s="9" t="n"/>
      <c r="J58" s="9" t="n"/>
      <c r="K58" s="9" t="n"/>
    </row>
    <row r="60">
      <c r="B60" s="10" t="inlineStr">
        <is>
          <t>Powered by Petpooja Invoice  |  getinvoice@petpooja.com  |  +91-92279 80766  |  www.petpooja.com</t>
        </is>
      </c>
    </row>
  </sheetData>
  <sheetProtection selectLockedCells="0" selectUnlockedCells="0" sheet="1" objects="0" insertRows="1" insertHyperlinks="1" autoFilter="0" scenarios="0" formatColumns="0" deleteColumns="1" insertColumns="1" pivotTables="1" deleteRows="1" formatCells="0" formatRows="0" sort="0"/>
  <mergeCells count="55">
    <mergeCell ref="B49:K49"/>
    <mergeCell ref="C6:G6"/>
    <mergeCell ref="B40:K40"/>
    <mergeCell ref="B55:K55"/>
    <mergeCell ref="B51:K51"/>
    <mergeCell ref="H33:K33"/>
    <mergeCell ref="F7:G7"/>
    <mergeCell ref="H5:K5"/>
    <mergeCell ref="B34:G34"/>
    <mergeCell ref="B45:K45"/>
    <mergeCell ref="B41:K41"/>
    <mergeCell ref="H6:I6"/>
    <mergeCell ref="H30:K30"/>
    <mergeCell ref="J6:K6"/>
    <mergeCell ref="H28:J28"/>
    <mergeCell ref="H35:K35"/>
    <mergeCell ref="H27:J27"/>
    <mergeCell ref="J8:K8"/>
    <mergeCell ref="B47:K47"/>
    <mergeCell ref="B54:K54"/>
    <mergeCell ref="D32:K32"/>
    <mergeCell ref="B33:G33"/>
    <mergeCell ref="H11:I11"/>
    <mergeCell ref="B46:K46"/>
    <mergeCell ref="J11:K11"/>
    <mergeCell ref="C12:G12"/>
    <mergeCell ref="H9:K9"/>
    <mergeCell ref="B5:G5"/>
    <mergeCell ref="H7:I7"/>
    <mergeCell ref="B56:K56"/>
    <mergeCell ref="B58:K58"/>
    <mergeCell ref="J7:K7"/>
    <mergeCell ref="C11:G11"/>
    <mergeCell ref="B52:K52"/>
    <mergeCell ref="B43:K43"/>
    <mergeCell ref="B39:K39"/>
    <mergeCell ref="B2:K2"/>
    <mergeCell ref="B48:K48"/>
    <mergeCell ref="C8:G8"/>
    <mergeCell ref="B42:K42"/>
    <mergeCell ref="H29:J29"/>
    <mergeCell ref="B60:K60"/>
    <mergeCell ref="J3:K3"/>
    <mergeCell ref="B3:D3"/>
    <mergeCell ref="H12:I12"/>
    <mergeCell ref="C7:D7"/>
    <mergeCell ref="J12:K12"/>
    <mergeCell ref="B44:K44"/>
    <mergeCell ref="B53:K53"/>
    <mergeCell ref="B32:C32"/>
    <mergeCell ref="B38:K38"/>
    <mergeCell ref="H8:I8"/>
    <mergeCell ref="F3:H3"/>
    <mergeCell ref="B10:K10"/>
    <mergeCell ref="B37:K37"/>
  </mergeCells>
  <dataValidations count="7">
    <dataValidation sqref="E3" showDropDown="0" showInputMessage="0" showErrorMessage="1" allowBlank="1" errorTitle="Pick from the list" error="Pick an option from the drop-down list." type="list">
      <formula1>=Lists!$A$2:$A$3</formula1>
    </dataValidation>
    <dataValidation sqref="I3" showDropDown="0" showInputMessage="0" showErrorMessage="1" allowBlank="1" errorTitle="Pick from the list" error="Pick an option from the drop-down list." type="list">
      <formula1>=Lists!$A$2:$A$3</formula1>
    </dataValidation>
    <dataValidation sqref="J7" showDropDown="0" showInputMessage="0" showErrorMessage="1" allowBlank="1" errorTitle="Enter a date" error="Enter a date, for example 31-Oct-2026." type="date" operator="between">
      <formula1>DATE(2000,1,1)</formula1>
      <formula2>DATE(2100,12,31)</formula2>
    </dataValidation>
    <dataValidation sqref="F7" showDropDown="0" showInputMessage="0" showErrorMessage="1" allowBlank="1" errorTitle="Pick a state" error="Pick the state or union territory from the list." type="list">
      <formula1>=Lists!$E$2:$E$37</formula1>
    </dataValidation>
    <dataValidation sqref="J8" showDropDown="0" showInputMessage="0" showErrorMessage="1" allowBlank="1" errorTitle="Pick a state" error="Pick the state or union territory from the list." type="list">
      <formula1>=Lists!$E$2:$E$37</formula1>
    </dataValidation>
    <dataValidation sqref="C15:C26" showDropDown="0" showInputMessage="0" showErrorMessage="1" allowBlank="1" errorTitle="Pick from the list" error="Pick an option from the drop-down list." type="list">
      <formula1>='Item List'!$B$6:$B$65</formula1>
    </dataValidation>
    <dataValidation sqref="F15:F26" showDropDown="0" showInputMessage="0" showErrorMessage="1" allowBlank="1" errorTitle="Enter a quantity" error="Enter the quantity, for example 12 for a dozen pencils." type="decimal" operator="greaterThan">
      <formula1>0</formula1>
    </dataValidation>
  </dataValidations>
  <pageMargins left="0.4" right="0.4" top="0.4" bottom="0.4" header="0.5" footer="0.5"/>
  <pageSetup orientation="portrait" paperSize="9" fitToHeight="1" fitToWidth="1"/>
</worksheet>
</file>

<file path=xl/worksheets/sheet6.xml><?xml version="1.0" encoding="utf-8"?>
<worksheet xmlns="http://schemas.openxmlformats.org/spreadsheetml/2006/main">
  <sheetPr>
    <outlinePr summaryBelow="1" summaryRight="1"/>
    <pageSetUpPr/>
  </sheetPr>
  <dimension ref="A1:H101"/>
  <sheetViews>
    <sheetView workbookViewId="0">
      <selection activeCell="A1" sqref="A1"/>
    </sheetView>
  </sheetViews>
  <sheetFormatPr baseColWidth="8" defaultRowHeight="15"/>
  <cols>
    <col width="8" customWidth="1" min="1" max="1"/>
    <col width="4" customWidth="1" min="2" max="2"/>
    <col width="8" customWidth="1" min="3" max="3"/>
    <col width="4" customWidth="1" min="4" max="4"/>
    <col width="30" customWidth="1" min="5" max="5"/>
  </cols>
  <sheetData>
    <row r="1">
      <c r="A1" s="3" t="inlineStr">
        <is>
          <t>Y/N</t>
        </is>
      </c>
      <c r="C1" s="3" t="inlineStr">
        <is>
          <t>Unit</t>
        </is>
      </c>
      <c r="E1" s="3" t="inlineStr">
        <is>
          <t>State or UT</t>
        </is>
      </c>
      <c r="G1" s="3" t="inlineStr">
        <is>
          <t>No.</t>
        </is>
      </c>
      <c r="H1" s="3" t="inlineStr">
        <is>
          <t>In words</t>
        </is>
      </c>
    </row>
    <row r="2">
      <c r="A2" s="20" t="inlineStr">
        <is>
          <t>Yes</t>
        </is>
      </c>
      <c r="C2" s="20" t="inlineStr">
        <is>
          <t>piece</t>
        </is>
      </c>
      <c r="E2" s="20" t="inlineStr">
        <is>
          <t>Andhra Pradesh</t>
        </is>
      </c>
      <c r="G2" s="20" t="n">
        <v>0</v>
      </c>
      <c r="H2" s="20" t="inlineStr">
        <is>
          <t>zero</t>
        </is>
      </c>
    </row>
    <row r="3">
      <c r="A3" s="20" t="inlineStr">
        <is>
          <t>No</t>
        </is>
      </c>
      <c r="C3" s="20" t="inlineStr">
        <is>
          <t>pack</t>
        </is>
      </c>
      <c r="E3" s="20" t="inlineStr">
        <is>
          <t>Arunachal Pradesh</t>
        </is>
      </c>
      <c r="G3" s="20" t="n">
        <v>1</v>
      </c>
      <c r="H3" s="20" t="inlineStr">
        <is>
          <t>one</t>
        </is>
      </c>
    </row>
    <row r="4">
      <c r="C4" s="20" t="inlineStr">
        <is>
          <t>dozen</t>
        </is>
      </c>
      <c r="E4" s="20" t="inlineStr">
        <is>
          <t>Assam</t>
        </is>
      </c>
      <c r="G4" s="20" t="n">
        <v>2</v>
      </c>
      <c r="H4" s="20" t="inlineStr">
        <is>
          <t>two</t>
        </is>
      </c>
    </row>
    <row r="5">
      <c r="C5" s="20" t="inlineStr">
        <is>
          <t>set</t>
        </is>
      </c>
      <c r="E5" s="20" t="inlineStr">
        <is>
          <t>Bihar</t>
        </is>
      </c>
      <c r="G5" s="20" t="n">
        <v>3</v>
      </c>
      <c r="H5" s="20" t="inlineStr">
        <is>
          <t>three</t>
        </is>
      </c>
    </row>
    <row r="6">
      <c r="C6" s="20" t="inlineStr">
        <is>
          <t>box</t>
        </is>
      </c>
      <c r="E6" s="20" t="inlineStr">
        <is>
          <t>Chhattisgarh</t>
        </is>
      </c>
      <c r="G6" s="20" t="n">
        <v>4</v>
      </c>
      <c r="H6" s="20" t="inlineStr">
        <is>
          <t>four</t>
        </is>
      </c>
    </row>
    <row r="7">
      <c r="C7" s="20" t="inlineStr">
        <is>
          <t>ream</t>
        </is>
      </c>
      <c r="E7" s="20" t="inlineStr">
        <is>
          <t>Goa</t>
        </is>
      </c>
      <c r="G7" s="20" t="n">
        <v>5</v>
      </c>
      <c r="H7" s="20" t="inlineStr">
        <is>
          <t>five</t>
        </is>
      </c>
    </row>
    <row r="8">
      <c r="E8" s="20" t="inlineStr">
        <is>
          <t>Gujarat</t>
        </is>
      </c>
      <c r="G8" s="20" t="n">
        <v>6</v>
      </c>
      <c r="H8" s="20" t="inlineStr">
        <is>
          <t>six</t>
        </is>
      </c>
    </row>
    <row r="9">
      <c r="E9" s="20" t="inlineStr">
        <is>
          <t>Haryana</t>
        </is>
      </c>
      <c r="G9" s="20" t="n">
        <v>7</v>
      </c>
      <c r="H9" s="20" t="inlineStr">
        <is>
          <t>seven</t>
        </is>
      </c>
    </row>
    <row r="10">
      <c r="E10" s="20" t="inlineStr">
        <is>
          <t>Himachal Pradesh</t>
        </is>
      </c>
      <c r="G10" s="20" t="n">
        <v>8</v>
      </c>
      <c r="H10" s="20" t="inlineStr">
        <is>
          <t>eight</t>
        </is>
      </c>
    </row>
    <row r="11">
      <c r="E11" s="20" t="inlineStr">
        <is>
          <t>Jharkhand</t>
        </is>
      </c>
      <c r="G11" s="20" t="n">
        <v>9</v>
      </c>
      <c r="H11" s="20" t="inlineStr">
        <is>
          <t>nine</t>
        </is>
      </c>
    </row>
    <row r="12">
      <c r="E12" s="20" t="inlineStr">
        <is>
          <t>Karnataka</t>
        </is>
      </c>
      <c r="G12" s="20" t="n">
        <v>10</v>
      </c>
      <c r="H12" s="20" t="inlineStr">
        <is>
          <t>ten</t>
        </is>
      </c>
    </row>
    <row r="13">
      <c r="E13" s="20" t="inlineStr">
        <is>
          <t>Kerala</t>
        </is>
      </c>
      <c r="G13" s="20" t="n">
        <v>11</v>
      </c>
      <c r="H13" s="20" t="inlineStr">
        <is>
          <t>eleven</t>
        </is>
      </c>
    </row>
    <row r="14">
      <c r="E14" s="20" t="inlineStr">
        <is>
          <t>Madhya Pradesh</t>
        </is>
      </c>
      <c r="G14" s="20" t="n">
        <v>12</v>
      </c>
      <c r="H14" s="20" t="inlineStr">
        <is>
          <t>twelve</t>
        </is>
      </c>
    </row>
    <row r="15">
      <c r="E15" s="20" t="inlineStr">
        <is>
          <t>Maharashtra</t>
        </is>
      </c>
      <c r="G15" s="20" t="n">
        <v>13</v>
      </c>
      <c r="H15" s="20" t="inlineStr">
        <is>
          <t>thirteen</t>
        </is>
      </c>
    </row>
    <row r="16">
      <c r="E16" s="20" t="inlineStr">
        <is>
          <t>Manipur</t>
        </is>
      </c>
      <c r="G16" s="20" t="n">
        <v>14</v>
      </c>
      <c r="H16" s="20" t="inlineStr">
        <is>
          <t>fourteen</t>
        </is>
      </c>
    </row>
    <row r="17">
      <c r="E17" s="20" t="inlineStr">
        <is>
          <t>Meghalaya</t>
        </is>
      </c>
      <c r="G17" s="20" t="n">
        <v>15</v>
      </c>
      <c r="H17" s="20" t="inlineStr">
        <is>
          <t>fifteen</t>
        </is>
      </c>
    </row>
    <row r="18">
      <c r="E18" s="20" t="inlineStr">
        <is>
          <t>Mizoram</t>
        </is>
      </c>
      <c r="G18" s="20" t="n">
        <v>16</v>
      </c>
      <c r="H18" s="20" t="inlineStr">
        <is>
          <t>sixteen</t>
        </is>
      </c>
    </row>
    <row r="19">
      <c r="E19" s="20" t="inlineStr">
        <is>
          <t>Nagaland</t>
        </is>
      </c>
      <c r="G19" s="20" t="n">
        <v>17</v>
      </c>
      <c r="H19" s="20" t="inlineStr">
        <is>
          <t>seventeen</t>
        </is>
      </c>
    </row>
    <row r="20">
      <c r="E20" s="20" t="inlineStr">
        <is>
          <t>Odisha</t>
        </is>
      </c>
      <c r="G20" s="20" t="n">
        <v>18</v>
      </c>
      <c r="H20" s="20" t="inlineStr">
        <is>
          <t>eighteen</t>
        </is>
      </c>
    </row>
    <row r="21">
      <c r="E21" s="20" t="inlineStr">
        <is>
          <t>Punjab</t>
        </is>
      </c>
      <c r="G21" s="20" t="n">
        <v>19</v>
      </c>
      <c r="H21" s="20" t="inlineStr">
        <is>
          <t>nineteen</t>
        </is>
      </c>
    </row>
    <row r="22">
      <c r="E22" s="20" t="inlineStr">
        <is>
          <t>Rajasthan</t>
        </is>
      </c>
      <c r="G22" s="20" t="n">
        <v>20</v>
      </c>
      <c r="H22" s="20" t="inlineStr">
        <is>
          <t>twenty</t>
        </is>
      </c>
    </row>
    <row r="23">
      <c r="E23" s="20" t="inlineStr">
        <is>
          <t>Sikkim</t>
        </is>
      </c>
      <c r="G23" s="20" t="n">
        <v>21</v>
      </c>
      <c r="H23" s="20" t="inlineStr">
        <is>
          <t>twenty-one</t>
        </is>
      </c>
    </row>
    <row r="24">
      <c r="E24" s="20" t="inlineStr">
        <is>
          <t>Tamil Nadu</t>
        </is>
      </c>
      <c r="G24" s="20" t="n">
        <v>22</v>
      </c>
      <c r="H24" s="20" t="inlineStr">
        <is>
          <t>twenty-two</t>
        </is>
      </c>
    </row>
    <row r="25">
      <c r="E25" s="20" t="inlineStr">
        <is>
          <t>Telangana</t>
        </is>
      </c>
      <c r="G25" s="20" t="n">
        <v>23</v>
      </c>
      <c r="H25" s="20" t="inlineStr">
        <is>
          <t>twenty-three</t>
        </is>
      </c>
    </row>
    <row r="26">
      <c r="E26" s="20" t="inlineStr">
        <is>
          <t>Tripura</t>
        </is>
      </c>
      <c r="G26" s="20" t="n">
        <v>24</v>
      </c>
      <c r="H26" s="20" t="inlineStr">
        <is>
          <t>twenty-four</t>
        </is>
      </c>
    </row>
    <row r="27">
      <c r="E27" s="20" t="inlineStr">
        <is>
          <t>Uttar Pradesh</t>
        </is>
      </c>
      <c r="G27" s="20" t="n">
        <v>25</v>
      </c>
      <c r="H27" s="20" t="inlineStr">
        <is>
          <t>twenty-five</t>
        </is>
      </c>
    </row>
    <row r="28">
      <c r="E28" s="20" t="inlineStr">
        <is>
          <t>Uttarakhand</t>
        </is>
      </c>
      <c r="G28" s="20" t="n">
        <v>26</v>
      </c>
      <c r="H28" s="20" t="inlineStr">
        <is>
          <t>twenty-six</t>
        </is>
      </c>
    </row>
    <row r="29">
      <c r="E29" s="20" t="inlineStr">
        <is>
          <t>West Bengal</t>
        </is>
      </c>
      <c r="G29" s="20" t="n">
        <v>27</v>
      </c>
      <c r="H29" s="20" t="inlineStr">
        <is>
          <t>twenty-seven</t>
        </is>
      </c>
    </row>
    <row r="30">
      <c r="E30" s="20" t="inlineStr">
        <is>
          <t>Andaman and Nicobar Islands</t>
        </is>
      </c>
      <c r="G30" s="20" t="n">
        <v>28</v>
      </c>
      <c r="H30" s="20" t="inlineStr">
        <is>
          <t>twenty-eight</t>
        </is>
      </c>
    </row>
    <row r="31">
      <c r="E31" s="20" t="inlineStr">
        <is>
          <t>Chandigarh</t>
        </is>
      </c>
      <c r="G31" s="20" t="n">
        <v>29</v>
      </c>
      <c r="H31" s="20" t="inlineStr">
        <is>
          <t>twenty-nine</t>
        </is>
      </c>
    </row>
    <row r="32">
      <c r="E32" s="20" t="inlineStr">
        <is>
          <t>Dadra and Nagar Haveli and Daman and Diu</t>
        </is>
      </c>
      <c r="G32" s="20" t="n">
        <v>30</v>
      </c>
      <c r="H32" s="20" t="inlineStr">
        <is>
          <t>thirty</t>
        </is>
      </c>
    </row>
    <row r="33">
      <c r="E33" s="20" t="inlineStr">
        <is>
          <t>Delhi</t>
        </is>
      </c>
      <c r="G33" s="20" t="n">
        <v>31</v>
      </c>
      <c r="H33" s="20" t="inlineStr">
        <is>
          <t>thirty-one</t>
        </is>
      </c>
    </row>
    <row r="34">
      <c r="E34" s="20" t="inlineStr">
        <is>
          <t>Jammu and Kashmir</t>
        </is>
      </c>
      <c r="G34" s="20" t="n">
        <v>32</v>
      </c>
      <c r="H34" s="20" t="inlineStr">
        <is>
          <t>thirty-two</t>
        </is>
      </c>
    </row>
    <row r="35">
      <c r="E35" s="20" t="inlineStr">
        <is>
          <t>Ladakh</t>
        </is>
      </c>
      <c r="G35" s="20" t="n">
        <v>33</v>
      </c>
      <c r="H35" s="20" t="inlineStr">
        <is>
          <t>thirty-three</t>
        </is>
      </c>
    </row>
    <row r="36">
      <c r="E36" s="20" t="inlineStr">
        <is>
          <t>Lakshadweep</t>
        </is>
      </c>
      <c r="G36" s="20" t="n">
        <v>34</v>
      </c>
      <c r="H36" s="20" t="inlineStr">
        <is>
          <t>thirty-four</t>
        </is>
      </c>
    </row>
    <row r="37">
      <c r="E37" s="20" t="inlineStr">
        <is>
          <t>Puducherry</t>
        </is>
      </c>
      <c r="G37" s="20" t="n">
        <v>35</v>
      </c>
      <c r="H37" s="20" t="inlineStr">
        <is>
          <t>thirty-five</t>
        </is>
      </c>
    </row>
    <row r="38">
      <c r="G38" s="20" t="n">
        <v>36</v>
      </c>
      <c r="H38" s="20" t="inlineStr">
        <is>
          <t>thirty-six</t>
        </is>
      </c>
    </row>
    <row r="39">
      <c r="G39" s="20" t="n">
        <v>37</v>
      </c>
      <c r="H39" s="20" t="inlineStr">
        <is>
          <t>thirty-seven</t>
        </is>
      </c>
    </row>
    <row r="40">
      <c r="G40" s="20" t="n">
        <v>38</v>
      </c>
      <c r="H40" s="20" t="inlineStr">
        <is>
          <t>thirty-eight</t>
        </is>
      </c>
    </row>
    <row r="41">
      <c r="G41" s="20" t="n">
        <v>39</v>
      </c>
      <c r="H41" s="20" t="inlineStr">
        <is>
          <t>thirty-nine</t>
        </is>
      </c>
    </row>
    <row r="42">
      <c r="G42" s="20" t="n">
        <v>40</v>
      </c>
      <c r="H42" s="20" t="inlineStr">
        <is>
          <t>forty</t>
        </is>
      </c>
    </row>
    <row r="43">
      <c r="G43" s="20" t="n">
        <v>41</v>
      </c>
      <c r="H43" s="20" t="inlineStr">
        <is>
          <t>forty-one</t>
        </is>
      </c>
    </row>
    <row r="44">
      <c r="G44" s="20" t="n">
        <v>42</v>
      </c>
      <c r="H44" s="20" t="inlineStr">
        <is>
          <t>forty-two</t>
        </is>
      </c>
    </row>
    <row r="45">
      <c r="G45" s="20" t="n">
        <v>43</v>
      </c>
      <c r="H45" s="20" t="inlineStr">
        <is>
          <t>forty-three</t>
        </is>
      </c>
    </row>
    <row r="46">
      <c r="G46" s="20" t="n">
        <v>44</v>
      </c>
      <c r="H46" s="20" t="inlineStr">
        <is>
          <t>forty-four</t>
        </is>
      </c>
    </row>
    <row r="47">
      <c r="G47" s="20" t="n">
        <v>45</v>
      </c>
      <c r="H47" s="20" t="inlineStr">
        <is>
          <t>forty-five</t>
        </is>
      </c>
    </row>
    <row r="48">
      <c r="G48" s="20" t="n">
        <v>46</v>
      </c>
      <c r="H48" s="20" t="inlineStr">
        <is>
          <t>forty-six</t>
        </is>
      </c>
    </row>
    <row r="49">
      <c r="G49" s="20" t="n">
        <v>47</v>
      </c>
      <c r="H49" s="20" t="inlineStr">
        <is>
          <t>forty-seven</t>
        </is>
      </c>
    </row>
    <row r="50">
      <c r="G50" s="20" t="n">
        <v>48</v>
      </c>
      <c r="H50" s="20" t="inlineStr">
        <is>
          <t>forty-eight</t>
        </is>
      </c>
    </row>
    <row r="51">
      <c r="G51" s="20" t="n">
        <v>49</v>
      </c>
      <c r="H51" s="20" t="inlineStr">
        <is>
          <t>forty-nine</t>
        </is>
      </c>
    </row>
    <row r="52">
      <c r="G52" s="20" t="n">
        <v>50</v>
      </c>
      <c r="H52" s="20" t="inlineStr">
        <is>
          <t>fifty</t>
        </is>
      </c>
    </row>
    <row r="53">
      <c r="G53" s="20" t="n">
        <v>51</v>
      </c>
      <c r="H53" s="20" t="inlineStr">
        <is>
          <t>fifty-one</t>
        </is>
      </c>
    </row>
    <row r="54">
      <c r="G54" s="20" t="n">
        <v>52</v>
      </c>
      <c r="H54" s="20" t="inlineStr">
        <is>
          <t>fifty-two</t>
        </is>
      </c>
    </row>
    <row r="55">
      <c r="G55" s="20" t="n">
        <v>53</v>
      </c>
      <c r="H55" s="20" t="inlineStr">
        <is>
          <t>fifty-three</t>
        </is>
      </c>
    </row>
    <row r="56">
      <c r="G56" s="20" t="n">
        <v>54</v>
      </c>
      <c r="H56" s="20" t="inlineStr">
        <is>
          <t>fifty-four</t>
        </is>
      </c>
    </row>
    <row r="57">
      <c r="G57" s="20" t="n">
        <v>55</v>
      </c>
      <c r="H57" s="20" t="inlineStr">
        <is>
          <t>fifty-five</t>
        </is>
      </c>
    </row>
    <row r="58">
      <c r="G58" s="20" t="n">
        <v>56</v>
      </c>
      <c r="H58" s="20" t="inlineStr">
        <is>
          <t>fifty-six</t>
        </is>
      </c>
    </row>
    <row r="59">
      <c r="G59" s="20" t="n">
        <v>57</v>
      </c>
      <c r="H59" s="20" t="inlineStr">
        <is>
          <t>fifty-seven</t>
        </is>
      </c>
    </row>
    <row r="60">
      <c r="G60" s="20" t="n">
        <v>58</v>
      </c>
      <c r="H60" s="20" t="inlineStr">
        <is>
          <t>fifty-eight</t>
        </is>
      </c>
    </row>
    <row r="61">
      <c r="G61" s="20" t="n">
        <v>59</v>
      </c>
      <c r="H61" s="20" t="inlineStr">
        <is>
          <t>fifty-nine</t>
        </is>
      </c>
    </row>
    <row r="62">
      <c r="G62" s="20" t="n">
        <v>60</v>
      </c>
      <c r="H62" s="20" t="inlineStr">
        <is>
          <t>sixty</t>
        </is>
      </c>
    </row>
    <row r="63">
      <c r="G63" s="20" t="n">
        <v>61</v>
      </c>
      <c r="H63" s="20" t="inlineStr">
        <is>
          <t>sixty-one</t>
        </is>
      </c>
    </row>
    <row r="64">
      <c r="G64" s="20" t="n">
        <v>62</v>
      </c>
      <c r="H64" s="20" t="inlineStr">
        <is>
          <t>sixty-two</t>
        </is>
      </c>
    </row>
    <row r="65">
      <c r="G65" s="20" t="n">
        <v>63</v>
      </c>
      <c r="H65" s="20" t="inlineStr">
        <is>
          <t>sixty-three</t>
        </is>
      </c>
    </row>
    <row r="66">
      <c r="G66" s="20" t="n">
        <v>64</v>
      </c>
      <c r="H66" s="20" t="inlineStr">
        <is>
          <t>sixty-four</t>
        </is>
      </c>
    </row>
    <row r="67">
      <c r="G67" s="20" t="n">
        <v>65</v>
      </c>
      <c r="H67" s="20" t="inlineStr">
        <is>
          <t>sixty-five</t>
        </is>
      </c>
    </row>
    <row r="68">
      <c r="G68" s="20" t="n">
        <v>66</v>
      </c>
      <c r="H68" s="20" t="inlineStr">
        <is>
          <t>sixty-six</t>
        </is>
      </c>
    </row>
    <row r="69">
      <c r="G69" s="20" t="n">
        <v>67</v>
      </c>
      <c r="H69" s="20" t="inlineStr">
        <is>
          <t>sixty-seven</t>
        </is>
      </c>
    </row>
    <row r="70">
      <c r="G70" s="20" t="n">
        <v>68</v>
      </c>
      <c r="H70" s="20" t="inlineStr">
        <is>
          <t>sixty-eight</t>
        </is>
      </c>
    </row>
    <row r="71">
      <c r="G71" s="20" t="n">
        <v>69</v>
      </c>
      <c r="H71" s="20" t="inlineStr">
        <is>
          <t>sixty-nine</t>
        </is>
      </c>
    </row>
    <row r="72">
      <c r="G72" s="20" t="n">
        <v>70</v>
      </c>
      <c r="H72" s="20" t="inlineStr">
        <is>
          <t>seventy</t>
        </is>
      </c>
    </row>
    <row r="73">
      <c r="G73" s="20" t="n">
        <v>71</v>
      </c>
      <c r="H73" s="20" t="inlineStr">
        <is>
          <t>seventy-one</t>
        </is>
      </c>
    </row>
    <row r="74">
      <c r="G74" s="20" t="n">
        <v>72</v>
      </c>
      <c r="H74" s="20" t="inlineStr">
        <is>
          <t>seventy-two</t>
        </is>
      </c>
    </row>
    <row r="75">
      <c r="G75" s="20" t="n">
        <v>73</v>
      </c>
      <c r="H75" s="20" t="inlineStr">
        <is>
          <t>seventy-three</t>
        </is>
      </c>
    </row>
    <row r="76">
      <c r="G76" s="20" t="n">
        <v>74</v>
      </c>
      <c r="H76" s="20" t="inlineStr">
        <is>
          <t>seventy-four</t>
        </is>
      </c>
    </row>
    <row r="77">
      <c r="G77" s="20" t="n">
        <v>75</v>
      </c>
      <c r="H77" s="20" t="inlineStr">
        <is>
          <t>seventy-five</t>
        </is>
      </c>
    </row>
    <row r="78">
      <c r="G78" s="20" t="n">
        <v>76</v>
      </c>
      <c r="H78" s="20" t="inlineStr">
        <is>
          <t>seventy-six</t>
        </is>
      </c>
    </row>
    <row r="79">
      <c r="G79" s="20" t="n">
        <v>77</v>
      </c>
      <c r="H79" s="20" t="inlineStr">
        <is>
          <t>seventy-seven</t>
        </is>
      </c>
    </row>
    <row r="80">
      <c r="G80" s="20" t="n">
        <v>78</v>
      </c>
      <c r="H80" s="20" t="inlineStr">
        <is>
          <t>seventy-eight</t>
        </is>
      </c>
    </row>
    <row r="81">
      <c r="G81" s="20" t="n">
        <v>79</v>
      </c>
      <c r="H81" s="20" t="inlineStr">
        <is>
          <t>seventy-nine</t>
        </is>
      </c>
    </row>
    <row r="82">
      <c r="G82" s="20" t="n">
        <v>80</v>
      </c>
      <c r="H82" s="20" t="inlineStr">
        <is>
          <t>eighty</t>
        </is>
      </c>
    </row>
    <row r="83">
      <c r="G83" s="20" t="n">
        <v>81</v>
      </c>
      <c r="H83" s="20" t="inlineStr">
        <is>
          <t>eighty-one</t>
        </is>
      </c>
    </row>
    <row r="84">
      <c r="G84" s="20" t="n">
        <v>82</v>
      </c>
      <c r="H84" s="20" t="inlineStr">
        <is>
          <t>eighty-two</t>
        </is>
      </c>
    </row>
    <row r="85">
      <c r="G85" s="20" t="n">
        <v>83</v>
      </c>
      <c r="H85" s="20" t="inlineStr">
        <is>
          <t>eighty-three</t>
        </is>
      </c>
    </row>
    <row r="86">
      <c r="G86" s="20" t="n">
        <v>84</v>
      </c>
      <c r="H86" s="20" t="inlineStr">
        <is>
          <t>eighty-four</t>
        </is>
      </c>
    </row>
    <row r="87">
      <c r="G87" s="20" t="n">
        <v>85</v>
      </c>
      <c r="H87" s="20" t="inlineStr">
        <is>
          <t>eighty-five</t>
        </is>
      </c>
    </row>
    <row r="88">
      <c r="G88" s="20" t="n">
        <v>86</v>
      </c>
      <c r="H88" s="20" t="inlineStr">
        <is>
          <t>eighty-six</t>
        </is>
      </c>
    </row>
    <row r="89">
      <c r="G89" s="20" t="n">
        <v>87</v>
      </c>
      <c r="H89" s="20" t="inlineStr">
        <is>
          <t>eighty-seven</t>
        </is>
      </c>
    </row>
    <row r="90">
      <c r="G90" s="20" t="n">
        <v>88</v>
      </c>
      <c r="H90" s="20" t="inlineStr">
        <is>
          <t>eighty-eight</t>
        </is>
      </c>
    </row>
    <row r="91">
      <c r="G91" s="20" t="n">
        <v>89</v>
      </c>
      <c r="H91" s="20" t="inlineStr">
        <is>
          <t>eighty-nine</t>
        </is>
      </c>
    </row>
    <row r="92">
      <c r="G92" s="20" t="n">
        <v>90</v>
      </c>
      <c r="H92" s="20" t="inlineStr">
        <is>
          <t>ninety</t>
        </is>
      </c>
    </row>
    <row r="93">
      <c r="G93" s="20" t="n">
        <v>91</v>
      </c>
      <c r="H93" s="20" t="inlineStr">
        <is>
          <t>ninety-one</t>
        </is>
      </c>
    </row>
    <row r="94">
      <c r="G94" s="20" t="n">
        <v>92</v>
      </c>
      <c r="H94" s="20" t="inlineStr">
        <is>
          <t>ninety-two</t>
        </is>
      </c>
    </row>
    <row r="95">
      <c r="G95" s="20" t="n">
        <v>93</v>
      </c>
      <c r="H95" s="20" t="inlineStr">
        <is>
          <t>ninety-three</t>
        </is>
      </c>
    </row>
    <row r="96">
      <c r="G96" s="20" t="n">
        <v>94</v>
      </c>
      <c r="H96" s="20" t="inlineStr">
        <is>
          <t>ninety-four</t>
        </is>
      </c>
    </row>
    <row r="97">
      <c r="G97" s="20" t="n">
        <v>95</v>
      </c>
      <c r="H97" s="20" t="inlineStr">
        <is>
          <t>ninety-five</t>
        </is>
      </c>
    </row>
    <row r="98">
      <c r="G98" s="20" t="n">
        <v>96</v>
      </c>
      <c r="H98" s="20" t="inlineStr">
        <is>
          <t>ninety-six</t>
        </is>
      </c>
    </row>
    <row r="99">
      <c r="G99" s="20" t="n">
        <v>97</v>
      </c>
      <c r="H99" s="20" t="inlineStr">
        <is>
          <t>ninety-seven</t>
        </is>
      </c>
    </row>
    <row r="100">
      <c r="G100" s="20" t="n">
        <v>98</v>
      </c>
      <c r="H100" s="20" t="inlineStr">
        <is>
          <t>ninety-eight</t>
        </is>
      </c>
    </row>
    <row r="101">
      <c r="G101" s="20" t="n">
        <v>99</v>
      </c>
      <c r="H101" s="20" t="inlineStr">
        <is>
          <t>ninety-nine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2026-11-03T09:30:03Z</dcterms:created>
  <dcterms:modified xmlns:dcterms="http://purl.org/dc/terms/" xmlns:xsi="http://www.w3.org/2001/XMLSchema-instance" xsi:type="dcterms:W3CDTF">2026-11-03T09:30:03Z</dcterms:modified>
</cp:coreProperties>
</file>