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Commission Calculator" sheetId="2" state="visible" r:id="rId2"/>
    <sheet xmlns:r="http://schemas.openxmlformats.org/officeDocument/2006/relationships" name="Team Payout" sheetId="3" state="visible" r:id="rId3"/>
    <sheet xmlns:r="http://schemas.openxmlformats.org/officeDocument/2006/relationships" name="Salon Month" sheetId="4" state="visible" r:id="rId4"/>
    <sheet xmlns:r="http://schemas.openxmlformats.org/officeDocument/2006/relationships" name="Rules &amp; Sources" sheetId="5" state="visible" r:id="rId5"/>
    <sheet xmlns:r="http://schemas.openxmlformats.org/officeDocument/2006/relationships" name="Example" sheetId="6" state="visible" r:id="rId6"/>
  </sheets>
  <definedNames>
    <definedName name="_xlnm.Print_Area" localSheetId="0">'Instructions'!$B$1:$C$24</definedName>
    <definedName name="_xlnm.Print_Area" localSheetId="1">'Commission Calculator'!$B$1:$F$80</definedName>
    <definedName name="_xlnm.Print_Titles" localSheetId="2">'Team Payout'!$9:$9</definedName>
    <definedName name="_xlnm.Print_Area" localSheetId="2">'Team Payout'!$B$1:$Q$32</definedName>
    <definedName name="_xlnm.Print_Area" localSheetId="3">'Salon Month'!$B$1:$C$48</definedName>
    <definedName name="_xlnm.Print_Area" localSheetId="4">'Rules &amp; Sources'!$B$1:$D$36</definedName>
    <definedName name="_xlnm.Print_Area" localSheetId="5">'Example'!$B$1:$F$21</definedName>
  </definedNames>
  <calcPr calcId="124519" fullCalcOnLoad="1"/>
</workbook>
</file>

<file path=xl/styles.xml><?xml version="1.0" encoding="utf-8"?>
<styleSheet xmlns="http://schemas.openxmlformats.org/spreadsheetml/2006/main">
  <numFmts count="3">
    <numFmt numFmtId="164" formatCode="&quot;₹&quot;#,##,##0"/>
    <numFmt numFmtId="165" formatCode="0.0%"/>
    <numFmt numFmtId="166" formatCode="&quot;₹&quot;#,##,##0.00"/>
  </numFmts>
  <fonts count="11">
    <font>
      <name val="Calibri"/>
      <family val="2"/>
      <color theme="1"/>
      <sz val="11"/>
      <scheme val="minor"/>
    </font>
    <font>
      <name val="Calibri"/>
      <b val="1"/>
      <color rgb="001F2937"/>
      <sz val="18"/>
    </font>
    <font>
      <name val="Calibri"/>
      <i val="1"/>
      <color rgb="006B7280"/>
      <sz val="10"/>
    </font>
    <font>
      <name val="Calibri"/>
      <b val="1"/>
      <color rgb="00C52031"/>
      <sz val="12"/>
    </font>
    <font>
      <name val="Calibri"/>
      <b val="1"/>
      <color rgb="001F2937"/>
      <sz val="11"/>
    </font>
    <font>
      <name val="Calibri"/>
      <color rgb="001F2937"/>
      <sz val="11"/>
    </font>
    <font>
      <name val="Calibri"/>
      <b val="1"/>
      <color rgb="001F2937"/>
      <sz val="14"/>
    </font>
    <font>
      <name val="Calibri"/>
      <b val="1"/>
      <color rgb="00FFFFFF"/>
      <sz val="11"/>
    </font>
    <font>
      <name val="Calibri"/>
      <b val="1"/>
      <color rgb="00FFFFFF"/>
      <sz val="12"/>
    </font>
    <font>
      <name val="Calibri"/>
      <b val="1"/>
      <color rgb="00FFFFFF"/>
      <sz val="14"/>
    </font>
    <font>
      <name val="Calibri"/>
      <b val="1"/>
      <color rgb="00C52031"/>
      <sz val="13"/>
    </font>
  </fonts>
  <fills count="9">
    <fill>
      <patternFill/>
    </fill>
    <fill>
      <patternFill patternType="gray125"/>
    </fill>
    <fill>
      <patternFill patternType="solid">
        <fgColor rgb="00FFFBEB"/>
      </patternFill>
    </fill>
    <fill>
      <patternFill patternType="solid">
        <fgColor rgb="00EFF6FF"/>
      </patternFill>
    </fill>
    <fill>
      <patternFill patternType="solid">
        <fgColor rgb="00C52031"/>
      </patternFill>
    </fill>
    <fill>
      <patternFill patternType="solid">
        <fgColor rgb="00FFFDF5"/>
      </patternFill>
    </fill>
    <fill>
      <patternFill patternType="solid">
        <fgColor rgb="00F9FAFB"/>
      </patternFill>
    </fill>
    <fill>
      <patternFill patternType="solid">
        <fgColor rgb="001F2937"/>
      </patternFill>
    </fill>
    <fill>
      <patternFill patternType="solid">
        <fgColor rgb="00ECFDF5"/>
      </patternFill>
    </fill>
  </fills>
  <borders count="2">
    <border>
      <left/>
      <right/>
      <top/>
      <bottom/>
      <diagonal/>
    </border>
    <border>
      <left style="thin">
        <color rgb="00E5E7EB"/>
      </left>
      <right style="thin">
        <color rgb="00E5E7EB"/>
      </right>
      <top style="thin">
        <color rgb="00E5E7EB"/>
      </top>
      <bottom style="thin">
        <color rgb="00E5E7EB"/>
      </bottom>
    </border>
  </borders>
  <cellStyleXfs count="1">
    <xf numFmtId="0" fontId="0" fillId="0" borderId="0"/>
  </cellStyleXfs>
  <cellXfs count="44">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applyAlignment="1" pivotButton="0" quotePrefix="0" xfId="0">
      <alignment horizontal="left" vertical="top" wrapText="1"/>
    </xf>
    <xf numFmtId="0" fontId="2" fillId="2" borderId="0" applyAlignment="1" pivotButton="0" quotePrefix="0" xfId="0">
      <alignment horizontal="left" vertical="top" wrapText="1"/>
    </xf>
    <xf numFmtId="0" fontId="2" fillId="3" borderId="0" applyAlignment="1" pivotButton="0" quotePrefix="0" xfId="0">
      <alignment horizontal="left" vertical="top" wrapText="1"/>
    </xf>
    <xf numFmtId="0" fontId="2" fillId="0" borderId="0" applyAlignment="1" pivotButton="0" quotePrefix="0" xfId="0">
      <alignment horizontal="center" vertical="center" wrapText="1"/>
    </xf>
    <xf numFmtId="0" fontId="6" fillId="0" borderId="0" pivotButton="0" quotePrefix="0" xfId="0"/>
    <xf numFmtId="0" fontId="7" fillId="4" borderId="1" applyAlignment="1" pivotButton="0" quotePrefix="0" xfId="0">
      <alignment horizontal="center" vertical="center" wrapText="1"/>
    </xf>
    <xf numFmtId="0" fontId="7" fillId="4" borderId="1" applyAlignment="1" pivotButton="0" quotePrefix="0" xfId="0">
      <alignment horizontal="left" vertical="center" wrapText="1"/>
    </xf>
    <xf numFmtId="164" fontId="5" fillId="5" borderId="1" applyAlignment="1" applyProtection="1" pivotButton="0" quotePrefix="0" xfId="0">
      <alignment horizontal="right" vertical="center"/>
      <protection locked="0" hidden="0"/>
    </xf>
    <xf numFmtId="165" fontId="5" fillId="5" borderId="1" applyAlignment="1" applyProtection="1" pivotButton="0" quotePrefix="0" xfId="0">
      <alignment horizontal="right" vertical="center"/>
      <protection locked="0" hidden="0"/>
    </xf>
    <xf numFmtId="0" fontId="5" fillId="0" borderId="1" applyAlignment="1" pivotButton="0" quotePrefix="0" xfId="0">
      <alignment horizontal="left" vertical="center" wrapText="1"/>
    </xf>
    <xf numFmtId="0" fontId="5" fillId="5" borderId="1" applyAlignment="1" applyProtection="1" pivotButton="0" quotePrefix="0" xfId="0">
      <alignment horizontal="right" vertical="center"/>
      <protection locked="0" hidden="0"/>
    </xf>
    <xf numFmtId="164" fontId="5" fillId="6" borderId="1" applyAlignment="1" pivotButton="0" quotePrefix="0" xfId="0">
      <alignment horizontal="right" vertical="center"/>
    </xf>
    <xf numFmtId="0" fontId="4" fillId="0" borderId="1" applyAlignment="1" pivotButton="0" quotePrefix="0" xfId="0">
      <alignment horizontal="left" vertical="center" wrapText="1"/>
    </xf>
    <xf numFmtId="164" fontId="4" fillId="6" borderId="1" applyAlignment="1" pivotButton="0" quotePrefix="0" xfId="0">
      <alignment horizontal="right" vertical="center"/>
    </xf>
    <xf numFmtId="0" fontId="8" fillId="7" borderId="1" applyAlignment="1" pivotButton="0" quotePrefix="0" xfId="0">
      <alignment horizontal="left" vertical="center" wrapText="1"/>
    </xf>
    <xf numFmtId="164" fontId="9" fillId="7" borderId="1" applyAlignment="1" pivotButton="0" quotePrefix="0" xfId="0">
      <alignment horizontal="right" vertical="center"/>
    </xf>
    <xf numFmtId="165" fontId="10" fillId="8" borderId="1" applyAlignment="1" pivotButton="0" quotePrefix="0" xfId="0">
      <alignment horizontal="right" vertical="center"/>
    </xf>
    <xf numFmtId="164" fontId="5" fillId="2" borderId="1" applyAlignment="1" pivotButton="0" quotePrefix="0" xfId="0">
      <alignment horizontal="right" vertical="center"/>
    </xf>
    <xf numFmtId="164" fontId="10" fillId="8" borderId="1" applyAlignment="1" pivotButton="0" quotePrefix="0" xfId="0">
      <alignment horizontal="right" vertical="center"/>
    </xf>
    <xf numFmtId="0" fontId="5" fillId="2" borderId="1" applyAlignment="1" pivotButton="0" quotePrefix="0" xfId="0">
      <alignment horizontal="left" vertical="center" wrapText="1"/>
    </xf>
    <xf numFmtId="166" fontId="5" fillId="6" borderId="1" applyAlignment="1" pivotButton="0" quotePrefix="0" xfId="0">
      <alignment horizontal="right" vertical="center"/>
    </xf>
    <xf numFmtId="0" fontId="5" fillId="6" borderId="1" applyAlignment="1" pivotButton="0" quotePrefix="0" xfId="0">
      <alignment horizontal="center" vertical="center" wrapText="1"/>
    </xf>
    <xf numFmtId="165" fontId="5" fillId="6" borderId="1" applyAlignment="1" pivotButton="0" quotePrefix="0" xfId="0">
      <alignment horizontal="center" vertical="center" wrapText="1"/>
    </xf>
    <xf numFmtId="0" fontId="5" fillId="6" borderId="1" applyAlignment="1" pivotButton="0" quotePrefix="0" xfId="0">
      <alignment horizontal="left" vertical="center" wrapText="1"/>
    </xf>
    <xf numFmtId="0" fontId="5" fillId="5" borderId="1" applyAlignment="1" applyProtection="1" pivotButton="0" quotePrefix="0" xfId="0">
      <alignment horizontal="left" vertical="center" wrapText="1"/>
      <protection locked="0" hidden="0"/>
    </xf>
    <xf numFmtId="165" fontId="5" fillId="8" borderId="1" applyAlignment="1" pivotButton="0" quotePrefix="0" xfId="0">
      <alignment horizontal="right" vertical="center"/>
    </xf>
    <xf numFmtId="164" fontId="5" fillId="8" borderId="1" applyAlignment="1" pivotButton="0" quotePrefix="0" xfId="0">
      <alignment horizontal="right" vertical="center"/>
    </xf>
    <xf numFmtId="0" fontId="7" fillId="7" borderId="1" applyAlignment="1" pivotButton="0" quotePrefix="0" xfId="0">
      <alignment horizontal="left" vertical="center" wrapText="1"/>
    </xf>
    <xf numFmtId="0" fontId="7" fillId="7" borderId="1" pivotButton="0" quotePrefix="0" xfId="0"/>
    <xf numFmtId="164" fontId="7" fillId="7" borderId="1" applyAlignment="1" pivotButton="0" quotePrefix="0" xfId="0">
      <alignment horizontal="right" vertical="center"/>
    </xf>
    <xf numFmtId="164" fontId="8" fillId="7" borderId="1" applyAlignment="1" pivotButton="0" quotePrefix="0" xfId="0">
      <alignment horizontal="right" vertical="center"/>
    </xf>
    <xf numFmtId="165" fontId="8" fillId="7" borderId="1" applyAlignment="1" pivotButton="0" quotePrefix="0" xfId="0">
      <alignment horizontal="right" vertical="center"/>
    </xf>
    <xf numFmtId="0" fontId="4" fillId="0" borderId="1" applyAlignment="1" pivotButton="0" quotePrefix="0" xfId="0">
      <alignment horizontal="left" vertical="top" wrapText="1"/>
    </xf>
    <xf numFmtId="0" fontId="5" fillId="0" borderId="1" applyAlignment="1" pivotButton="0" quotePrefix="0" xfId="0">
      <alignment horizontal="left" vertical="top" wrapText="1"/>
    </xf>
    <xf numFmtId="0" fontId="2" fillId="0" borderId="1" applyAlignment="1" pivotButton="0" quotePrefix="0" xfId="0">
      <alignment horizontal="left" vertical="top" wrapText="1"/>
    </xf>
    <xf numFmtId="0" fontId="5" fillId="2" borderId="0" applyAlignment="1" pivotButton="0" quotePrefix="0" xfId="0">
      <alignment horizontal="left" vertical="top" wrapText="1"/>
    </xf>
    <xf numFmtId="0" fontId="5" fillId="3" borderId="0" applyAlignment="1" pivotButton="0" quotePrefix="0" xfId="0">
      <alignment horizontal="left" vertical="top" wrapText="1"/>
    </xf>
    <xf numFmtId="0" fontId="2" fillId="0" borderId="1" applyAlignment="1" pivotButton="0" quotePrefix="0" xfId="0">
      <alignment horizontal="center" vertical="center" wrapText="1"/>
    </xf>
    <xf numFmtId="165" fontId="4" fillId="6" borderId="1" applyAlignment="1" pivotButton="0" quotePrefix="0" xfId="0">
      <alignment horizontal="righ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C52031"/>
    <outlinePr summaryBelow="1" summaryRight="1"/>
    <pageSetUpPr fitToPage="1"/>
  </sheetPr>
  <dimension ref="B2:C24"/>
  <sheetViews>
    <sheetView showGridLines="0" workbookViewId="0">
      <selection activeCell="A1" sqref="A1"/>
    </sheetView>
  </sheetViews>
  <sheetFormatPr baseColWidth="8" defaultRowHeight="15"/>
  <cols>
    <col width="3" customWidth="1" min="1" max="1"/>
    <col width="38" customWidth="1" min="2" max="2"/>
    <col width="66" customWidth="1" min="3" max="3"/>
    <col width="12" customWidth="1" min="4" max="4"/>
  </cols>
  <sheetData>
    <row r="2">
      <c r="B2" s="1" t="inlineStr">
        <is>
          <t>Salon Revenue &amp; Commission Calculator</t>
        </is>
      </c>
    </row>
    <row r="3">
      <c r="B3" s="2" t="inlineStr">
        <is>
          <t>Updated August 2026  |  GST on salon services as revised 22-Sep-2025  |  FY 2026-27</t>
        </is>
      </c>
    </row>
    <row r="5">
      <c r="B5" s="3" t="inlineStr">
        <is>
          <t>What's inside</t>
        </is>
      </c>
    </row>
    <row r="6" ht="48" customHeight="1">
      <c r="B6" s="4" t="inlineStr">
        <is>
          <t>Sheet 2: Commission Calculator</t>
        </is>
      </c>
      <c r="C6" s="5" t="inlineStr">
        <is>
          <t>One stylist, one month. Enter what they billed and how you pay them. The sheet works out the commission on the correct base, what the chair leaves you, and two statutory checks most salons never run.</t>
        </is>
      </c>
    </row>
    <row r="7" ht="48" customHeight="1">
      <c r="B7" s="4" t="inlineStr">
        <is>
          <t>Sheet 3: Team Payout</t>
        </is>
      </c>
      <c r="C7" s="5" t="inlineStr">
        <is>
          <t>The same maths for up to 12 staff at once. Each person can be on a different commission model. Totals flow into the Salon Month sheet.</t>
        </is>
      </c>
    </row>
    <row r="8" ht="48" customHeight="1">
      <c r="B8" s="4" t="inlineStr">
        <is>
          <t>Sheet 4: Salon Month</t>
        </is>
      </c>
      <c r="C8" s="5" t="inlineStr">
        <is>
          <t>The month end view: what you billed, what GST you owe, what your team cost, and what is actually left.</t>
        </is>
      </c>
    </row>
    <row r="9" ht="48" customHeight="1">
      <c r="B9" s="4" t="inlineStr">
        <is>
          <t>Sheet 5: Rules &amp; Sources</t>
        </is>
      </c>
      <c r="C9" s="5" t="inlineStr">
        <is>
          <t>Every rate and rule used here, with the section number and the source, so you can check it or hand it to your CA.</t>
        </is>
      </c>
    </row>
    <row r="10" ht="48" customHeight="1">
      <c r="B10" s="4" t="inlineStr">
        <is>
          <t>Sheet 6: Example</t>
        </is>
      </c>
      <c r="C10" s="5" t="inlineStr">
        <is>
          <t>A filled-in month for a six-chair unisex salon, so you can see the shape of the answer before you type anything.</t>
        </is>
      </c>
    </row>
    <row r="12">
      <c r="B12" s="3" t="inlineStr">
        <is>
          <t>How to use it</t>
        </is>
      </c>
    </row>
    <row r="13" ht="30" customHeight="1">
      <c r="B13" s="5" t="inlineStr">
        <is>
          <t>1. Start on the Commission Calculator with your strongest stylist. Get the model right on one person before you roll it out to the team.</t>
        </is>
      </c>
    </row>
    <row r="14" ht="30" customHeight="1">
      <c r="B14" s="5" t="inlineStr">
        <is>
          <t>2. Answer the GST-inclusive question honestly. If your menu says ₹500 and the customer pays ₹500, your prices are inclusive and the sheet has to strip the tax out before it pays anyone.</t>
        </is>
      </c>
    </row>
    <row r="15" ht="30" customHeight="1">
      <c r="B15" s="5" t="inlineStr">
        <is>
          <t>3. Enter consumables. Colour, developer, foils and disposables belong to the service, and since September 2025 you cannot claim the GST on them back.</t>
        </is>
      </c>
    </row>
    <row r="16" ht="30" customHeight="1">
      <c r="B16" s="5" t="inlineStr">
        <is>
          <t>4. Move to Team Payout and fill one row per person. Different people can sit on different models; pick the model in the dropdown.</t>
        </is>
      </c>
    </row>
    <row r="17" ht="30" customHeight="1">
      <c r="B17" s="5" t="inlineStr">
        <is>
          <t>5. Read the Salon Month sheet last. It tells you what the month actually left you after tax, stock and people.</t>
        </is>
      </c>
    </row>
    <row r="18" ht="30" customHeight="1">
      <c r="B18" s="5" t="inlineStr">
        <is>
          <t>6. White cells are locked formulas. Edit only the cream input cells.</t>
        </is>
      </c>
    </row>
    <row r="20" ht="62" customHeight="1">
      <c r="B20" s="6" t="inlineStr">
        <is>
          <t>The one number that decides everything: your commission base. Paying on the gross bill rather than the value net of GST hands over 5% of the base you never earned. On ₹4,00,000 of monthly billing at 15%, that is about ₹2,857 a month, every month, per stylist. This sheet computes commission net of GST by default and shows you the difference.</t>
        </is>
      </c>
    </row>
    <row r="22" ht="62" customHeight="1">
      <c r="B22" s="7" t="inlineStr">
        <is>
          <t>Nothing here is a benchmark. There is no published survey of salon commission rates in India, so this sheet does not print a 'typical' rate and you should not trust one that does. The rates are yours to set. The tax rules and wage definitions, on the other hand, are law, and every one of them is cited on the Rules &amp; Sources sheet.</t>
        </is>
      </c>
    </row>
    <row r="24">
      <c r="B24" s="8" t="inlineStr">
        <is>
          <t>Powered by Petpooja Invoice  |  getinvoice@petpooja.com  |  +91-92279 80766</t>
        </is>
      </c>
    </row>
  </sheetData>
  <mergeCells count="9">
    <mergeCell ref="B13:C13"/>
    <mergeCell ref="B24:C24"/>
    <mergeCell ref="B16:C16"/>
    <mergeCell ref="B15:C15"/>
    <mergeCell ref="B20:C20"/>
    <mergeCell ref="B22:C22"/>
    <mergeCell ref="B14:C14"/>
    <mergeCell ref="B17:C17"/>
    <mergeCell ref="B18:C18"/>
  </mergeCells>
  <printOptions horizontalCentered="1"/>
  <pageMargins left="0.4" right="0.4" top="0.5" bottom="0.5" header="0.5" footer="0.5"/>
  <pageSetup orientation="portrait" paperSize="9" fitToHeight="0" fitToWidth="1"/>
  <headerFooter>
    <oddHeader/>
    <oddFooter>&amp;L&amp;8 Salon Revenue &amp;&amp; Commission Calculator | Petpooja&amp;R&amp;8 Page &amp;P of &amp;N</oddFooter>
    <evenHeader/>
    <evenFooter/>
    <firstHeader/>
    <firstFooter/>
  </headerFooter>
</worksheet>
</file>

<file path=xl/worksheets/sheet2.xml><?xml version="1.0" encoding="utf-8"?>
<worksheet xmlns="http://schemas.openxmlformats.org/spreadsheetml/2006/main">
  <sheetPr>
    <tabColor rgb="00C52031"/>
    <outlinePr summaryBelow="1" summaryRight="1"/>
    <pageSetUpPr fitToPage="1"/>
  </sheetPr>
  <dimension ref="A1:F80"/>
  <sheetViews>
    <sheetView showGridLines="0" workbookViewId="0">
      <pane ySplit="4" topLeftCell="A5" activePane="bottomLeft" state="frozen"/>
      <selection pane="bottomLeft" activeCell="A1" sqref="A1"/>
    </sheetView>
  </sheetViews>
  <sheetFormatPr baseColWidth="8" defaultRowHeight="15"/>
  <cols>
    <col width="3" customWidth="1" min="1" max="1"/>
    <col width="52" customWidth="1" min="2" max="2"/>
    <col width="18" customWidth="1" min="3" max="3"/>
    <col width="4" customWidth="1" min="4" max="4"/>
    <col width="30" customWidth="1" min="5" max="5"/>
    <col width="14" customWidth="1" min="6" max="6"/>
    <col width="26" customWidth="1" min="7" max="7"/>
  </cols>
  <sheetData>
    <row r="1"/>
    <row r="2">
      <c r="B2" s="9" t="inlineStr">
        <is>
          <t>Salon Commission Calculator</t>
        </is>
      </c>
    </row>
    <row r="3">
      <c r="B3" s="2" t="inlineStr">
        <is>
          <t>One stylist, one month. Fill the cream cells only.</t>
        </is>
      </c>
    </row>
    <row r="4" ht="62" customHeight="1">
      <c r="B4" s="6" t="inlineStr">
        <is>
          <t>This is a what-if pad. Type any stylist and any model here to test it; nothing you enter for THIS STYLIST changes the Team Payout or Salon Month sheets, so you can try a new rate on your best earner without touching the roster. The rows marked SHARED are the exception: those five settings and the slab table drive all three sheets.</t>
        </is>
      </c>
    </row>
    <row r="5">
      <c r="E5" s="3" t="inlineStr">
        <is>
          <t>Tiered slabs  [SHARED]</t>
        </is>
      </c>
    </row>
    <row r="6">
      <c r="B6" s="3" t="inlineStr">
        <is>
          <t>1. What this stylist billed this month</t>
        </is>
      </c>
      <c r="E6" s="10" t="inlineStr">
        <is>
          <t>Monthly billing from (₹)</t>
        </is>
      </c>
      <c r="F6" s="10" t="inlineStr">
        <is>
          <t>Rate</t>
        </is>
      </c>
    </row>
    <row r="7">
      <c r="B7" s="11" t="inlineStr">
        <is>
          <t>Item</t>
        </is>
      </c>
      <c r="C7" s="10" t="inlineStr">
        <is>
          <t>Value</t>
        </is>
      </c>
      <c r="E7" s="12" t="n">
        <v>0</v>
      </c>
      <c r="F7" s="13" t="n">
        <v>0.1</v>
      </c>
    </row>
    <row r="8">
      <c r="B8" s="14" t="inlineStr">
        <is>
          <t>Stylist name</t>
        </is>
      </c>
      <c r="C8" s="15" t="inlineStr">
        <is>
          <t>Priya</t>
        </is>
      </c>
      <c r="E8" s="12" t="n">
        <v>75000</v>
      </c>
      <c r="F8" s="13" t="n">
        <v>0.12</v>
      </c>
    </row>
    <row r="9">
      <c r="B9" s="14" t="inlineStr">
        <is>
          <t>Are you registered for GST?  [SHARED with all sheets]</t>
        </is>
      </c>
      <c r="C9" s="15" t="inlineStr">
        <is>
          <t>Yes</t>
        </is>
      </c>
      <c r="E9" s="12" t="n">
        <v>125000</v>
      </c>
      <c r="F9" s="13" t="n">
        <v>0.15</v>
      </c>
    </row>
    <row r="10">
      <c r="B10" s="14" t="inlineStr">
        <is>
          <t>Are your menu prices GST-inclusive? (only if registered)  [SHARED]</t>
        </is>
      </c>
      <c r="C10" s="15" t="inlineStr">
        <is>
          <t>Yes</t>
        </is>
      </c>
      <c r="E10" s="12" t="n">
        <v>200000</v>
      </c>
      <c r="F10" s="13" t="n">
        <v>0.18</v>
      </c>
    </row>
    <row r="11">
      <c r="B11" s="14" t="inlineStr">
        <is>
          <t>Service billing for the month, as the customer paid (₹)</t>
        </is>
      </c>
      <c r="C11" s="12" t="n">
        <v>160000</v>
      </c>
      <c r="E11" s="7" t="inlineStr">
        <is>
          <t>The rate found here applies to the whole month's billing, not just the part above the threshold. That is what salons usually mean by a slab. Write it that way in the contract, because the other reading pays far less and the argument always comes later.</t>
        </is>
      </c>
    </row>
    <row r="12">
      <c r="B12" s="14" t="inlineStr">
        <is>
          <t>Retail products this stylist sold, as the customer paid (₹)</t>
        </is>
      </c>
      <c r="C12" s="12" t="n">
        <v>18000</v>
      </c>
    </row>
    <row r="13">
      <c r="B13" s="14" t="inlineStr">
        <is>
          <t>GST rate on those retail products  [SHARED]</t>
        </is>
      </c>
      <c r="C13" s="13" t="n">
        <v>0.18</v>
      </c>
    </row>
    <row r="14">
      <c r="B14" s="14" t="inlineStr">
        <is>
          <t>Product consumed on services: colour, developer, foils, disposables (₹)</t>
        </is>
      </c>
      <c r="C14" s="12" t="n">
        <v>22000</v>
      </c>
    </row>
    <row r="15">
      <c r="B15" s="14" t="inlineStr">
        <is>
          <t>Commission you pay on retail product sales  [SHARED]</t>
        </is>
      </c>
      <c r="C15" s="13" t="n">
        <v>0.05</v>
      </c>
    </row>
    <row r="16" ht="34" customHeight="1">
      <c r="B16" s="7" t="inlineStr">
        <is>
          <t>Enter what customers actually paid, after any discount you gave. Paying commission on the menu price of a discounted service pays your stylist on money the salon never received.</t>
        </is>
      </c>
    </row>
    <row r="17"/>
    <row r="18">
      <c r="B18" s="3" t="inlineStr">
        <is>
          <t>2. What that is worth once GST comes out</t>
        </is>
      </c>
    </row>
    <row r="19">
      <c r="B19" s="11" t="inlineStr">
        <is>
          <t>Line</t>
        </is>
      </c>
      <c r="C19" s="10" t="inlineStr">
        <is>
          <t>Value</t>
        </is>
      </c>
    </row>
    <row r="20">
      <c r="B20" s="14" t="inlineStr">
        <is>
          <t>Net service revenue, excluding GST (₹)</t>
        </is>
      </c>
      <c r="C20" s="16">
        <f>IF(C9="No",C11,IF(C10="Yes",C11/1.05,C11))</f>
        <v/>
      </c>
    </row>
    <row r="21">
      <c r="B21" s="14" t="inlineStr">
        <is>
          <t>GST on services at 5%, which you collect and pay over (₹)</t>
        </is>
      </c>
      <c r="C21" s="16">
        <f>IF(C9="No",0,C20*0.05)</f>
        <v/>
      </c>
    </row>
    <row r="22">
      <c r="B22" s="14" t="inlineStr">
        <is>
          <t>Net retail revenue, excluding GST (₹)</t>
        </is>
      </c>
      <c r="C22" s="16">
        <f>IF(C9="No",C12,IF(C10="Yes",C12/(1+C13),C12))</f>
        <v/>
      </c>
    </row>
    <row r="23">
      <c r="B23" s="14" t="inlineStr">
        <is>
          <t>GST on retail products (₹)</t>
        </is>
      </c>
      <c r="C23" s="16">
        <f>IF(C9="No",0,C22*C13)</f>
        <v/>
      </c>
    </row>
    <row r="24">
      <c r="B24" s="14" t="inlineStr">
        <is>
          <t>Net service revenue after the product it consumed (₹)</t>
        </is>
      </c>
      <c r="C24" s="16">
        <f>C20-C14</f>
        <v/>
      </c>
    </row>
    <row r="25" ht="48" customHeight="1">
      <c r="B25" s="7" t="inlineStr">
        <is>
          <t>Not registered for GST? Answer No above and every GST line on this workbook falls to zero, because you are not collecting it. Registration is compulsory once your turnover crosses the threshold for services in your State, so check where you stand before you assume you are under it.</t>
        </is>
      </c>
    </row>
    <row r="26"/>
    <row r="27" ht="48" customHeight="1">
      <c r="B27" s="6" t="inlineStr">
        <is>
          <t>Salon services have been taxed at 5% with no input tax credit since 22-Sep-2025. No credit means the GST you paid on that colour, on your rent and on your electricity is a cost now, not something you net off. Notification 15/2025-Central Tax (Rate); see Rules &amp; Sources.</t>
        </is>
      </c>
    </row>
    <row r="28"/>
    <row r="29">
      <c r="B29" s="3" t="inlineStr">
        <is>
          <t>3. How you pay this stylist</t>
        </is>
      </c>
    </row>
    <row r="30">
      <c r="B30" s="11" t="inlineStr">
        <is>
          <t>Setting</t>
        </is>
      </c>
      <c r="C30" s="10" t="inlineStr">
        <is>
          <t>Value</t>
        </is>
      </c>
    </row>
    <row r="31">
      <c r="B31" s="14" t="inlineStr">
        <is>
          <t>Fixed monthly salary (₹)</t>
        </is>
      </c>
      <c r="C31" s="12" t="n">
        <v>14000</v>
      </c>
    </row>
    <row r="32">
      <c r="B32" s="14" t="inlineStr">
        <is>
          <t>Commission model</t>
        </is>
      </c>
      <c r="C32" s="15" t="inlineStr">
        <is>
          <t>Flat percentage</t>
        </is>
      </c>
    </row>
    <row r="33">
      <c r="B33" s="14" t="inlineStr">
        <is>
          <t>Commission base  [SHARED]</t>
        </is>
      </c>
      <c r="C33" s="15" t="inlineStr">
        <is>
          <t>Net service revenue</t>
        </is>
      </c>
    </row>
    <row r="34">
      <c r="B34" s="14" t="inlineStr">
        <is>
          <t>Flat rate, used by the flat model</t>
        </is>
      </c>
      <c r="C34" s="13" t="n">
        <v>0.15</v>
      </c>
    </row>
    <row r="35">
      <c r="B35" s="14" t="inlineStr">
        <is>
          <t>Monthly target, used by the target model (₹)</t>
        </is>
      </c>
      <c r="C35" s="12" t="n">
        <v>100000</v>
      </c>
    </row>
    <row r="36">
      <c r="B36" s="14" t="inlineStr">
        <is>
          <t>Share of everything above target, used by the target model</t>
        </is>
      </c>
      <c r="C36" s="13" t="n">
        <v>0.3</v>
      </c>
    </row>
    <row r="37" ht="30" customHeight="1">
      <c r="B37" s="7" t="inlineStr">
        <is>
          <t>The tiered model reads the slab table on the right. Change those four rows to your own thresholds and the model follows.</t>
        </is>
      </c>
    </row>
    <row r="38"/>
    <row r="39">
      <c r="B39" s="3" t="inlineStr">
        <is>
          <t>4. What this stylist earns</t>
        </is>
      </c>
    </row>
    <row r="40">
      <c r="B40" s="11" t="inlineStr">
        <is>
          <t>Line</t>
        </is>
      </c>
      <c r="C40" s="10" t="inlineStr">
        <is>
          <t>Value</t>
        </is>
      </c>
    </row>
    <row r="41">
      <c r="B41" s="14" t="inlineStr">
        <is>
          <t>Commissionable base (₹)</t>
        </is>
      </c>
      <c r="C41" s="16">
        <f>MAX(0,IF(C33="Net service revenue after consumables",C24,C20))</f>
        <v/>
      </c>
    </row>
    <row r="42">
      <c r="B42" s="14" t="inlineStr">
        <is>
          <t>Commission on services (₹)</t>
        </is>
      </c>
      <c r="C42" s="16">
        <f>IF(C32="Flat percentage",C41*C34,IF(C32="Share above target",MAX(0,C41-C35)*C36,C41*LOOKUP(C41,'Commission Calculator'!$E$7:$E$10,'Commission Calculator'!$F$7:$F$10)))</f>
        <v/>
      </c>
    </row>
    <row r="43">
      <c r="B43" s="14" t="inlineStr">
        <is>
          <t>Commission on retail products (₹)</t>
        </is>
      </c>
      <c r="C43" s="16">
        <f>C22*C15</f>
        <v/>
      </c>
    </row>
    <row r="44">
      <c r="B44" s="17" t="inlineStr">
        <is>
          <t>Total commission (₹)</t>
        </is>
      </c>
      <c r="C44" s="18">
        <f>C42+C43</f>
        <v/>
      </c>
    </row>
    <row r="45">
      <c r="B45" s="14" t="inlineStr">
        <is>
          <t>Fixed salary (₹)</t>
        </is>
      </c>
      <c r="C45" s="16">
        <f>C31</f>
        <v/>
      </c>
    </row>
    <row r="46">
      <c r="B46" s="19" t="inlineStr">
        <is>
          <t>TOTAL PAYOUT FOR THE MONTH</t>
        </is>
      </c>
      <c r="C46" s="20">
        <f>C31+C44</f>
        <v/>
      </c>
    </row>
    <row r="47">
      <c r="B47" s="14" t="inlineStr">
        <is>
          <t>Payout as a share of the net revenue this stylist generated</t>
        </is>
      </c>
      <c r="C47" s="21">
        <f>IF((C20+C22)=0,0,C46/(C20+C22))</f>
        <v/>
      </c>
    </row>
    <row r="48">
      <c r="B48" s="14" t="inlineStr">
        <is>
          <t>What you would have paid on the gross bill instead (₹)</t>
        </is>
      </c>
      <c r="C48" s="22">
        <f>IF(AND(C9="Yes",C10="Yes"),IF(C32="Flat percentage",(C11-C20)*C34,IF(C32="Share above target",(C11-C20)*C36,(C11-C20)*LOOKUP(C41,'Commission Calculator'!$E$7:$E$10,'Commission Calculator'!$F$7:$F$10))),0)</f>
        <v/>
      </c>
    </row>
    <row r="49" ht="34" customHeight="1">
      <c r="B49" s="6" t="inlineStr">
        <is>
          <t>That last line is the GST you would have paid commission on if you used the bill total as the base. It is small each month and it never stops. Multiply it by your team and by twelve.</t>
        </is>
      </c>
    </row>
    <row r="50"/>
    <row r="51">
      <c r="B51" s="3" t="inlineStr">
        <is>
          <t>5. What this chair leaves you</t>
        </is>
      </c>
    </row>
    <row r="52">
      <c r="B52" s="11" t="inlineStr">
        <is>
          <t>Line</t>
        </is>
      </c>
      <c r="C52" s="10" t="inlineStr">
        <is>
          <t>Value</t>
        </is>
      </c>
    </row>
    <row r="53">
      <c r="B53" s="14" t="inlineStr">
        <is>
          <t>Net revenue generated, services and retail (₹)</t>
        </is>
      </c>
      <c r="C53" s="16">
        <f>C20+C22</f>
        <v/>
      </c>
    </row>
    <row r="54">
      <c r="B54" s="14" t="inlineStr">
        <is>
          <t>Less: product consumed on services (₹)</t>
        </is>
      </c>
      <c r="C54" s="16">
        <f>-C14</f>
        <v/>
      </c>
    </row>
    <row r="55">
      <c r="B55" s="14" t="inlineStr">
        <is>
          <t>Less: total payout to this stylist (₹)</t>
        </is>
      </c>
      <c r="C55" s="16">
        <f>-C46</f>
        <v/>
      </c>
    </row>
    <row r="56">
      <c r="B56" s="19" t="inlineStr">
        <is>
          <t>CONTRIBUTION FROM THIS CHAIR (₹)</t>
        </is>
      </c>
      <c r="C56" s="20">
        <f>C53-C14-C46</f>
        <v/>
      </c>
    </row>
    <row r="57">
      <c r="B57" s="14" t="inlineStr">
        <is>
          <t>Contribution as a share of net revenue generated</t>
        </is>
      </c>
      <c r="C57" s="21">
        <f>IF(C53=0,0,C56/C53)</f>
        <v/>
      </c>
    </row>
    <row r="58" ht="48" customHeight="1">
      <c r="B58" s="7" t="inlineStr">
        <is>
          <t>This is before rent, electricity, front desk, marketing and the retail stock you bought. It is what the chair contributes towards all of that. If it is thin on your best stylist, no amount of footfall fixes the model.</t>
        </is>
      </c>
    </row>
    <row r="59"/>
    <row r="60">
      <c r="B60" s="3" t="inlineStr">
        <is>
          <t>6. Two statutory checks most salons never run</t>
        </is>
      </c>
    </row>
    <row r="61">
      <c r="B61" s="4" t="inlineStr">
        <is>
          <t>(a) The 50% wage rule, Code on Wages 2019, section 2(y)</t>
        </is>
      </c>
    </row>
    <row r="62">
      <c r="B62" s="11" t="inlineStr">
        <is>
          <t>Line</t>
        </is>
      </c>
      <c r="C62" s="10" t="inlineStr">
        <is>
          <t>Value</t>
        </is>
      </c>
    </row>
    <row r="63">
      <c r="B63" s="14" t="inlineStr">
        <is>
          <t>Total remuneration this month: salary plus commission (₹)</t>
        </is>
      </c>
      <c r="C63" s="16">
        <f>C46</f>
        <v/>
      </c>
    </row>
    <row r="64">
      <c r="B64" s="14" t="inlineStr">
        <is>
          <t>Excluded component: commission (₹)</t>
        </is>
      </c>
      <c r="C64" s="16">
        <f>C44</f>
        <v/>
      </c>
    </row>
    <row r="65">
      <c r="B65" s="14" t="inlineStr">
        <is>
          <t>One half of total remuneration (₹)</t>
        </is>
      </c>
      <c r="C65" s="16">
        <f>C63/2</f>
        <v/>
      </c>
    </row>
    <row r="66">
      <c r="B66" s="14" t="inlineStr">
        <is>
          <t>Amount deemed remuneration and added back to wages (₹)</t>
        </is>
      </c>
      <c r="C66" s="16">
        <f>MAX(0,C44-C65)</f>
        <v/>
      </c>
    </row>
    <row r="67">
      <c r="B67" s="17" t="inlineStr">
        <is>
          <t>Statutory wages, the base for PF and gratuity (₹)</t>
        </is>
      </c>
      <c r="C67" s="23">
        <f>C31+C66</f>
        <v/>
      </c>
    </row>
    <row r="68" ht="30" customHeight="1">
      <c r="B68" s="14" t="inlineStr">
        <is>
          <t>Is the 50% rule biting?</t>
        </is>
      </c>
      <c r="C68" s="24">
        <f>IF(C66&gt;0,"Yes. Commission is more than half the pay, so ₹"&amp;TEXT(C66,"#,##,##0")&amp;" is added back.","No. Commission is within half of total pay.")</f>
        <v/>
      </c>
    </row>
    <row r="69" ht="62" customHeight="1">
      <c r="B69" s="6" t="inlineStr">
        <is>
          <t>Commission is excluded from wages at section 2(y)(i). The first proviso then says that if the excluded payments exceed one half of all remuneration, the excess is deemed remuneration and added back. A low fixed salary with a big commission triggers it. Watch this against your state minimum wage, because the minimum is measured on wages, not on take-home.</t>
        </is>
      </c>
    </row>
    <row r="70"/>
    <row r="71">
      <c r="B71" s="4" t="inlineStr">
        <is>
          <t>(b) ESI, if you are covered</t>
        </is>
      </c>
    </row>
    <row r="72">
      <c r="B72" s="11" t="inlineStr">
        <is>
          <t>Line</t>
        </is>
      </c>
      <c r="C72" s="10" t="inlineStr">
        <is>
          <t>Value</t>
        </is>
      </c>
    </row>
    <row r="73">
      <c r="B73" s="14" t="inlineStr">
        <is>
          <t>Do you pay commission every month?  [SHARED]</t>
        </is>
      </c>
      <c r="C73" s="15" t="inlineStr">
        <is>
          <t>Yes</t>
        </is>
      </c>
    </row>
    <row r="74">
      <c r="B74" s="14" t="inlineStr">
        <is>
          <t>ESI wage base for the month (₹)</t>
        </is>
      </c>
      <c r="C74" s="16">
        <f>IF(C73="Yes",C31+C44,C31)</f>
        <v/>
      </c>
    </row>
    <row r="75" ht="34" customHeight="1">
      <c r="B75" s="14" t="inlineStr">
        <is>
          <t>Within the ₹21,000 coverage ceiling?</t>
        </is>
      </c>
      <c r="C75" s="24">
        <f>IF(C74&lt;=21000,"Yes. Contribute on this month.","Above the ceiling. If they were covered when the contribution period began, Rule 50 keeps them covered until it ends.")</f>
        <v/>
      </c>
    </row>
    <row r="76">
      <c r="B76" s="14" t="inlineStr">
        <is>
          <t>Employee share at 0.75% (₹)</t>
        </is>
      </c>
      <c r="C76" s="25">
        <f>IF(C74&lt;=21000,C74*0.0075,0)</f>
        <v/>
      </c>
    </row>
    <row r="77">
      <c r="B77" s="14" t="inlineStr">
        <is>
          <t>Employer share at 3.25% (₹)</t>
        </is>
      </c>
      <c r="C77" s="25">
        <f>IF(C74&lt;=21000,C74*0.0325,0)</f>
        <v/>
      </c>
    </row>
    <row r="78" ht="76" customHeight="1">
      <c r="B78" s="7" t="inlineStr">
        <is>
          <t>ESI counts additional remuneration as wages only when it is paid at intervals not exceeding two months. Monthly commission is in. The same money paid quarterly is out. That is a real choice with a real cash difference, and it points the opposite way to PF, where commission is excluded either way. ESI applies at 10 or 20 staff depending on your state, and only in notified areas. Check yours.</t>
        </is>
      </c>
    </row>
    <row r="79"/>
    <row r="80">
      <c r="B80" s="8" t="inlineStr">
        <is>
          <t>Powered by Petpooja Invoice  |  getinvoice@petpooja.com  |  +91-92279 80766</t>
        </is>
      </c>
    </row>
  </sheetData>
  <sheetProtection selectLockedCells="1" selectUnlockedCells="1" sheet="1" objects="0" insertRows="1" insertHyperlinks="1" autoFilter="1" scenarios="0" formatColumns="1" deleteColumns="1" insertColumns="1" pivotTables="1" deleteRows="1" formatCells="0" formatRows="1" sort="1"/>
  <mergeCells count="11">
    <mergeCell ref="B69:C69"/>
    <mergeCell ref="B16:C16"/>
    <mergeCell ref="E11:F13"/>
    <mergeCell ref="B78:C78"/>
    <mergeCell ref="B25:C25"/>
    <mergeCell ref="B80:C80"/>
    <mergeCell ref="B37:C37"/>
    <mergeCell ref="B27:C27"/>
    <mergeCell ref="B49:C49"/>
    <mergeCell ref="B4:C4"/>
    <mergeCell ref="B58:C58"/>
  </mergeCells>
  <dataValidations count="6">
    <dataValidation sqref="C10" showDropDown="0" showInputMessage="0" showErrorMessage="0" allowBlank="0" type="list">
      <formula1>"Yes,No"</formula1>
    </dataValidation>
    <dataValidation sqref="C9" showDropDown="0" showInputMessage="0" showErrorMessage="0" allowBlank="0" type="list">
      <formula1>"Yes,No"</formula1>
    </dataValidation>
    <dataValidation sqref="C13" showDropDown="0" showInputMessage="0" showErrorMessage="0" allowBlank="0" type="list">
      <formula1>"0.05,0.18"</formula1>
    </dataValidation>
    <dataValidation sqref="C32" showDropDown="0" showInputMessage="0" showErrorMessage="0" allowBlank="0" type="list">
      <formula1>"Flat percentage,Share above target,Tiered slabs"</formula1>
    </dataValidation>
    <dataValidation sqref="C33" showDropDown="0" showInputMessage="0" showErrorMessage="0" allowBlank="0" type="list">
      <formula1>"Net service revenue,Net service revenue after consumables"</formula1>
    </dataValidation>
    <dataValidation sqref="C73" showDropDown="0" showInputMessage="0" showErrorMessage="0" allowBlank="0" type="list">
      <formula1>"Yes,No"</formula1>
    </dataValidation>
  </dataValidations>
  <printOptions horizontalCentered="1"/>
  <pageMargins left="0.4" right="0.4" top="0.5" bottom="0.5" header="0.5" footer="0.5"/>
  <pageSetup orientation="portrait" paperSize="9" fitToHeight="0" fitToWidth="1"/>
  <headerFooter>
    <oddHeader/>
    <oddFooter>&amp;L&amp;8 Salon Revenue &amp;&amp; Commission Calculator | Petpooja&amp;R&amp;8 Page &amp;P of &amp;N</oddFooter>
    <evenHeader/>
    <evenFooter/>
    <firstHeader/>
    <firstFooter/>
  </headerFooter>
</worksheet>
</file>

<file path=xl/worksheets/sheet3.xml><?xml version="1.0" encoding="utf-8"?>
<worksheet xmlns="http://schemas.openxmlformats.org/spreadsheetml/2006/main">
  <sheetPr>
    <tabColor rgb="001F2937"/>
    <outlinePr summaryBelow="1" summaryRight="1"/>
    <pageSetUpPr fitToPage="1"/>
  </sheetPr>
  <dimension ref="A1:Q32"/>
  <sheetViews>
    <sheetView showGridLines="0" workbookViewId="0">
      <pane xSplit="2" ySplit="9" topLeftCell="C10" activePane="bottomRight" state="frozen"/>
      <selection pane="topRight"/>
      <selection pane="bottomLeft"/>
      <selection pane="bottomRight" activeCell="A1" sqref="A1"/>
    </sheetView>
  </sheetViews>
  <sheetFormatPr baseColWidth="8" defaultRowHeight="15"/>
  <cols>
    <col width="3" customWidth="1" min="1" max="1"/>
    <col width="20" customWidth="1" min="2" max="2"/>
    <col width="16" customWidth="1" min="3" max="3"/>
    <col width="14" customWidth="1" min="4" max="4"/>
    <col width="17" customWidth="1" min="5" max="5"/>
    <col width="15" customWidth="1" min="6" max="6"/>
    <col width="15" customWidth="1" min="7" max="7"/>
    <col width="20" customWidth="1" min="8" max="8"/>
    <col width="11" customWidth="1" min="9" max="9"/>
    <col width="14" customWidth="1" min="10" max="10"/>
    <col width="15" customWidth="1" min="11" max="11"/>
    <col width="13" customWidth="1" min="12" max="12"/>
    <col width="15" customWidth="1" min="13" max="13"/>
    <col width="15" customWidth="1" min="14" max="14"/>
    <col width="13" customWidth="1" min="15" max="15"/>
    <col width="15" customWidth="1" min="16" max="16"/>
    <col width="14" customWidth="1" min="17" max="17"/>
  </cols>
  <sheetData>
    <row r="1"/>
    <row r="2">
      <c r="B2" s="9" t="inlineStr">
        <is>
          <t>Team Payout for the Month</t>
        </is>
      </c>
    </row>
    <row r="3">
      <c r="B3" s="2" t="inlineStr">
        <is>
          <t>One row per person. This is the roster, and it is what the Salon Month sheet reads.</t>
        </is>
      </c>
    </row>
    <row r="4" ht="48" customHeight="1">
      <c r="B4" s="6" t="inlineStr">
        <is>
          <t>Enter every stylist here, including the one you tried out on the Commission Calculator. That sheet is a what-if pad and does not feed this one, so a change made there will not show up in these totals. The three settings below are the shared ones and are changed on the Commission Calculator, not here.</t>
        </is>
      </c>
    </row>
    <row r="5"/>
    <row r="6">
      <c r="B6" s="14" t="inlineStr">
        <is>
          <t>GST registered</t>
        </is>
      </c>
      <c r="C6" s="26">
        <f>'Commission Calculator'!C9</f>
        <v/>
      </c>
    </row>
    <row r="7">
      <c r="B7" s="14" t="inlineStr">
        <is>
          <t>Menu prices GST-inclusive</t>
        </is>
      </c>
      <c r="C7" s="26">
        <f>'Commission Calculator'!C10</f>
        <v/>
      </c>
      <c r="E7" s="14" t="inlineStr">
        <is>
          <t>Retail GST rate</t>
        </is>
      </c>
      <c r="F7" s="27">
        <f>'Commission Calculator'!C13</f>
        <v/>
      </c>
      <c r="H7" s="14" t="inlineStr">
        <is>
          <t>Retail commission</t>
        </is>
      </c>
      <c r="I7" s="27">
        <f>'Commission Calculator'!C15</f>
        <v/>
      </c>
      <c r="K7" s="14" t="inlineStr">
        <is>
          <t>Commission base</t>
        </is>
      </c>
      <c r="L7" s="28">
        <f>'Commission Calculator'!C33</f>
        <v/>
      </c>
    </row>
    <row r="8"/>
    <row r="9" ht="32" customHeight="1">
      <c r="B9" s="10" t="inlineStr">
        <is>
          <t>Name</t>
        </is>
      </c>
      <c r="C9" s="10" t="inlineStr">
        <is>
          <t>Role</t>
        </is>
      </c>
      <c r="D9" s="10" t="inlineStr">
        <is>
          <t>Fixed salary (₹)</t>
        </is>
      </c>
      <c r="E9" s="10" t="inlineStr">
        <is>
          <t>Service billing (₹)</t>
        </is>
      </c>
      <c r="F9" s="10" t="inlineStr">
        <is>
          <t>Retail billing (₹)</t>
        </is>
      </c>
      <c r="G9" s="10" t="inlineStr">
        <is>
          <t>Product used (₹)</t>
        </is>
      </c>
      <c r="H9" s="10" t="inlineStr">
        <is>
          <t>Commission model</t>
        </is>
      </c>
      <c r="I9" s="10" t="inlineStr">
        <is>
          <t>Rate</t>
        </is>
      </c>
      <c r="J9" s="10" t="inlineStr">
        <is>
          <t>Target (₹)</t>
        </is>
      </c>
      <c r="K9" s="10" t="inlineStr">
        <is>
          <t>Net service (₹)</t>
        </is>
      </c>
      <c r="L9" s="10" t="inlineStr">
        <is>
          <t>Net retail (₹)</t>
        </is>
      </c>
      <c r="M9" s="10" t="inlineStr">
        <is>
          <t>Commission (₹)</t>
        </is>
      </c>
      <c r="N9" s="10" t="inlineStr">
        <is>
          <t>Total payout (₹)</t>
        </is>
      </c>
      <c r="O9" s="10" t="inlineStr">
        <is>
          <t>% of net billed</t>
        </is>
      </c>
      <c r="P9" s="10" t="inlineStr">
        <is>
          <t>Statutory wages (₹)</t>
        </is>
      </c>
      <c r="Q9" s="10" t="inlineStr">
        <is>
          <t>ESI base (₹)</t>
        </is>
      </c>
    </row>
    <row r="10">
      <c r="B10" s="29" t="inlineStr">
        <is>
          <t>Priya</t>
        </is>
      </c>
      <c r="C10" s="29" t="inlineStr">
        <is>
          <t>Senior stylist</t>
        </is>
      </c>
      <c r="D10" s="12" t="n">
        <v>14000</v>
      </c>
      <c r="E10" s="12" t="n">
        <v>160000</v>
      </c>
      <c r="F10" s="12" t="n">
        <v>18000</v>
      </c>
      <c r="G10" s="12" t="n">
        <v>22000</v>
      </c>
      <c r="H10" s="29" t="inlineStr">
        <is>
          <t>Flat percentage</t>
        </is>
      </c>
      <c r="I10" s="13" t="n">
        <v>0.15</v>
      </c>
      <c r="J10" s="12" t="n">
        <v>100000</v>
      </c>
      <c r="K10" s="16">
        <f>IF(E10="",0,IF($C$6="No",E10,IF($C$7="Yes",E10/1.05,E10)))</f>
        <v/>
      </c>
      <c r="L10" s="16">
        <f>IF(F10="",0,IF($C$6="No",F10,IF($C$7="Yes",F10/(1+$F$7),F10)))</f>
        <v/>
      </c>
      <c r="M10" s="16">
        <f>IF(B10="",0,IF(H10="Share above target",MAX(0,MAX(0,IF($L$7="Net service revenue after consumables",K10-G10,K10))-J10)*I10,IF(H10="Tiered slabs",MAX(0,IF($L$7="Net service revenue after consumables",K10-G10,K10))*LOOKUP(MAX(0,IF($L$7="Net service revenue after consumables",K10-G10,K10)),'Commission Calculator'!$E$7:$E$10,'Commission Calculator'!$F$7:$F$10),MAX(0,IF($L$7="Net service revenue after consumables",K10-G10,K10))*I10))+L10*$I$7)</f>
        <v/>
      </c>
      <c r="N10" s="18">
        <f>IF(B10="",0,D10+M10)</f>
        <v/>
      </c>
      <c r="O10" s="30">
        <f>IF((K10+L10)=0,0,N10/(K10+L10))</f>
        <v/>
      </c>
      <c r="P10" s="31">
        <f>IF(B10="",0,D10+MAX(0,M10-N10/2))</f>
        <v/>
      </c>
      <c r="Q10" s="31">
        <f>IF(B10="",0,IF('Commission Calculator'!C73="Yes",N10,D10))</f>
        <v/>
      </c>
    </row>
    <row r="11">
      <c r="B11" s="29" t="inlineStr">
        <is>
          <t>Rehan</t>
        </is>
      </c>
      <c r="C11" s="29" t="inlineStr">
        <is>
          <t>Stylist</t>
        </is>
      </c>
      <c r="D11" s="12" t="n">
        <v>12000</v>
      </c>
      <c r="E11" s="12" t="n">
        <v>105000</v>
      </c>
      <c r="F11" s="12" t="n">
        <v>9000</v>
      </c>
      <c r="G11" s="12" t="n">
        <v>12000</v>
      </c>
      <c r="H11" s="29" t="inlineStr">
        <is>
          <t>Flat percentage</t>
        </is>
      </c>
      <c r="I11" s="13" t="n">
        <v>0.12</v>
      </c>
      <c r="J11" s="12" t="n">
        <v>100000</v>
      </c>
      <c r="K11" s="16">
        <f>IF(E11="",0,IF($C$6="No",E11,IF($C$7="Yes",E11/1.05,E11)))</f>
        <v/>
      </c>
      <c r="L11" s="16">
        <f>IF(F11="",0,IF($C$6="No",F11,IF($C$7="Yes",F11/(1+$F$7),F11)))</f>
        <v/>
      </c>
      <c r="M11" s="16">
        <f>IF(B11="",0,IF(H11="Share above target",MAX(0,MAX(0,IF($L$7="Net service revenue after consumables",K11-G11,K11))-J11)*I11,IF(H11="Tiered slabs",MAX(0,IF($L$7="Net service revenue after consumables",K11-G11,K11))*LOOKUP(MAX(0,IF($L$7="Net service revenue after consumables",K11-G11,K11)),'Commission Calculator'!$E$7:$E$10,'Commission Calculator'!$F$7:$F$10),MAX(0,IF($L$7="Net service revenue after consumables",K11-G11,K11))*I11))+L11*$I$7)</f>
        <v/>
      </c>
      <c r="N11" s="18">
        <f>IF(B11="",0,D11+M11)</f>
        <v/>
      </c>
      <c r="O11" s="30">
        <f>IF((K11+L11)=0,0,N11/(K11+L11))</f>
        <v/>
      </c>
      <c r="P11" s="31">
        <f>IF(B11="",0,D11+MAX(0,M11-N11/2))</f>
        <v/>
      </c>
      <c r="Q11" s="31">
        <f>IF(B11="",0,IF('Commission Calculator'!C73="Yes",N11,D11))</f>
        <v/>
      </c>
    </row>
    <row r="12">
      <c r="B12" s="29" t="inlineStr">
        <is>
          <t>Anjali</t>
        </is>
      </c>
      <c r="C12" s="29" t="inlineStr">
        <is>
          <t>Stylist</t>
        </is>
      </c>
      <c r="D12" s="12" t="n">
        <v>12000</v>
      </c>
      <c r="E12" s="12" t="n">
        <v>88000</v>
      </c>
      <c r="F12" s="12" t="n">
        <v>7000</v>
      </c>
      <c r="G12" s="12" t="n">
        <v>10000</v>
      </c>
      <c r="H12" s="29" t="inlineStr">
        <is>
          <t>Tiered slabs</t>
        </is>
      </c>
      <c r="I12" s="13" t="n">
        <v>0.1</v>
      </c>
      <c r="J12" s="12" t="n">
        <v>100000</v>
      </c>
      <c r="K12" s="16">
        <f>IF(E12="",0,IF($C$6="No",E12,IF($C$7="Yes",E12/1.05,E12)))</f>
        <v/>
      </c>
      <c r="L12" s="16">
        <f>IF(F12="",0,IF($C$6="No",F12,IF($C$7="Yes",F12/(1+$F$7),F12)))</f>
        <v/>
      </c>
      <c r="M12" s="16">
        <f>IF(B12="",0,IF(H12="Share above target",MAX(0,MAX(0,IF($L$7="Net service revenue after consumables",K12-G12,K12))-J12)*I12,IF(H12="Tiered slabs",MAX(0,IF($L$7="Net service revenue after consumables",K12-G12,K12))*LOOKUP(MAX(0,IF($L$7="Net service revenue after consumables",K12-G12,K12)),'Commission Calculator'!$E$7:$E$10,'Commission Calculator'!$F$7:$F$10),MAX(0,IF($L$7="Net service revenue after consumables",K12-G12,K12))*I12))+L12*$I$7)</f>
        <v/>
      </c>
      <c r="N12" s="18">
        <f>IF(B12="",0,D12+M12)</f>
        <v/>
      </c>
      <c r="O12" s="30">
        <f>IF((K12+L12)=0,0,N12/(K12+L12))</f>
        <v/>
      </c>
      <c r="P12" s="31">
        <f>IF(B12="",0,D12+MAX(0,M12-N12/2))</f>
        <v/>
      </c>
      <c r="Q12" s="31">
        <f>IF(B12="",0,IF('Commission Calculator'!C73="Yes",N12,D12))</f>
        <v/>
      </c>
    </row>
    <row r="13">
      <c r="B13" s="29" t="inlineStr">
        <is>
          <t>Sneha</t>
        </is>
      </c>
      <c r="C13" s="29" t="inlineStr">
        <is>
          <t>Beautician</t>
        </is>
      </c>
      <c r="D13" s="12" t="n">
        <v>13000</v>
      </c>
      <c r="E13" s="12" t="n">
        <v>78000</v>
      </c>
      <c r="F13" s="12" t="n">
        <v>12000</v>
      </c>
      <c r="G13" s="12" t="n">
        <v>9000</v>
      </c>
      <c r="H13" s="29" t="inlineStr">
        <is>
          <t>Flat percentage</t>
        </is>
      </c>
      <c r="I13" s="13" t="n">
        <v>0.12</v>
      </c>
      <c r="J13" s="12" t="n">
        <v>100000</v>
      </c>
      <c r="K13" s="16">
        <f>IF(E13="",0,IF($C$6="No",E13,IF($C$7="Yes",E13/1.05,E13)))</f>
        <v/>
      </c>
      <c r="L13" s="16">
        <f>IF(F13="",0,IF($C$6="No",F13,IF($C$7="Yes",F13/(1+$F$7),F13)))</f>
        <v/>
      </c>
      <c r="M13" s="16">
        <f>IF(B13="",0,IF(H13="Share above target",MAX(0,MAX(0,IF($L$7="Net service revenue after consumables",K13-G13,K13))-J13)*I13,IF(H13="Tiered slabs",MAX(0,IF($L$7="Net service revenue after consumables",K13-G13,K13))*LOOKUP(MAX(0,IF($L$7="Net service revenue after consumables",K13-G13,K13)),'Commission Calculator'!$E$7:$E$10,'Commission Calculator'!$F$7:$F$10),MAX(0,IF($L$7="Net service revenue after consumables",K13-G13,K13))*I13))+L13*$I$7)</f>
        <v/>
      </c>
      <c r="N13" s="18">
        <f>IF(B13="",0,D13+M13)</f>
        <v/>
      </c>
      <c r="O13" s="30">
        <f>IF((K13+L13)=0,0,N13/(K13+L13))</f>
        <v/>
      </c>
      <c r="P13" s="31">
        <f>IF(B13="",0,D13+MAX(0,M13-N13/2))</f>
        <v/>
      </c>
      <c r="Q13" s="31">
        <f>IF(B13="",0,IF('Commission Calculator'!C73="Yes",N13,D13))</f>
        <v/>
      </c>
    </row>
    <row r="14">
      <c r="B14" s="29" t="inlineStr">
        <is>
          <t>Vikram</t>
        </is>
      </c>
      <c r="C14" s="29" t="inlineStr">
        <is>
          <t>Junior stylist</t>
        </is>
      </c>
      <c r="D14" s="12" t="n">
        <v>14000</v>
      </c>
      <c r="E14" s="12" t="n">
        <v>42000</v>
      </c>
      <c r="F14" s="12" t="n">
        <v>2000</v>
      </c>
      <c r="G14" s="12" t="n">
        <v>4000</v>
      </c>
      <c r="H14" s="29" t="inlineStr">
        <is>
          <t>Share above target</t>
        </is>
      </c>
      <c r="I14" s="13" t="n">
        <v>0.3</v>
      </c>
      <c r="J14" s="12" t="n">
        <v>30000</v>
      </c>
      <c r="K14" s="16">
        <f>IF(E14="",0,IF($C$6="No",E14,IF($C$7="Yes",E14/1.05,E14)))</f>
        <v/>
      </c>
      <c r="L14" s="16">
        <f>IF(F14="",0,IF($C$6="No",F14,IF($C$7="Yes",F14/(1+$F$7),F14)))</f>
        <v/>
      </c>
      <c r="M14" s="16">
        <f>IF(B14="",0,IF(H14="Share above target",MAX(0,MAX(0,IF($L$7="Net service revenue after consumables",K14-G14,K14))-J14)*I14,IF(H14="Tiered slabs",MAX(0,IF($L$7="Net service revenue after consumables",K14-G14,K14))*LOOKUP(MAX(0,IF($L$7="Net service revenue after consumables",K14-G14,K14)),'Commission Calculator'!$E$7:$E$10,'Commission Calculator'!$F$7:$F$10),MAX(0,IF($L$7="Net service revenue after consumables",K14-G14,K14))*I14))+L14*$I$7)</f>
        <v/>
      </c>
      <c r="N14" s="18">
        <f>IF(B14="",0,D14+M14)</f>
        <v/>
      </c>
      <c r="O14" s="30">
        <f>IF((K14+L14)=0,0,N14/(K14+L14))</f>
        <v/>
      </c>
      <c r="P14" s="31">
        <f>IF(B14="",0,D14+MAX(0,M14-N14/2))</f>
        <v/>
      </c>
      <c r="Q14" s="31">
        <f>IF(B14="",0,IF('Commission Calculator'!C73="Yes",N14,D14))</f>
        <v/>
      </c>
    </row>
    <row r="15">
      <c r="B15" s="29" t="inlineStr">
        <is>
          <t>Meera</t>
        </is>
      </c>
      <c r="C15" s="29" t="inlineStr">
        <is>
          <t>Nail technician</t>
        </is>
      </c>
      <c r="D15" s="12" t="n">
        <v>13000</v>
      </c>
      <c r="E15" s="12" t="n">
        <v>36000</v>
      </c>
      <c r="F15" s="12" t="n">
        <v>3000</v>
      </c>
      <c r="G15" s="12" t="n">
        <v>3000</v>
      </c>
      <c r="H15" s="29" t="inlineStr">
        <is>
          <t>Flat percentage</t>
        </is>
      </c>
      <c r="I15" s="13" t="n">
        <v>0.12</v>
      </c>
      <c r="J15" s="12" t="n">
        <v>100000</v>
      </c>
      <c r="K15" s="16">
        <f>IF(E15="",0,IF($C$6="No",E15,IF($C$7="Yes",E15/1.05,E15)))</f>
        <v/>
      </c>
      <c r="L15" s="16">
        <f>IF(F15="",0,IF($C$6="No",F15,IF($C$7="Yes",F15/(1+$F$7),F15)))</f>
        <v/>
      </c>
      <c r="M15" s="16">
        <f>IF(B15="",0,IF(H15="Share above target",MAX(0,MAX(0,IF($L$7="Net service revenue after consumables",K15-G15,K15))-J15)*I15,IF(H15="Tiered slabs",MAX(0,IF($L$7="Net service revenue after consumables",K15-G15,K15))*LOOKUP(MAX(0,IF($L$7="Net service revenue after consumables",K15-G15,K15)),'Commission Calculator'!$E$7:$E$10,'Commission Calculator'!$F$7:$F$10),MAX(0,IF($L$7="Net service revenue after consumables",K15-G15,K15))*I15))+L15*$I$7)</f>
        <v/>
      </c>
      <c r="N15" s="18">
        <f>IF(B15="",0,D15+M15)</f>
        <v/>
      </c>
      <c r="O15" s="30">
        <f>IF((K15+L15)=0,0,N15/(K15+L15))</f>
        <v/>
      </c>
      <c r="P15" s="31">
        <f>IF(B15="",0,D15+MAX(0,M15-N15/2))</f>
        <v/>
      </c>
      <c r="Q15" s="31">
        <f>IF(B15="",0,IF('Commission Calculator'!C73="Yes",N15,D15))</f>
        <v/>
      </c>
    </row>
    <row r="16">
      <c r="B16" s="29" t="n"/>
      <c r="C16" s="29" t="n"/>
      <c r="D16" s="12" t="n"/>
      <c r="E16" s="12" t="n"/>
      <c r="F16" s="12" t="n"/>
      <c r="G16" s="12" t="n"/>
      <c r="H16" s="29" t="inlineStr">
        <is>
          <t>Flat percentage</t>
        </is>
      </c>
      <c r="I16" s="13" t="n"/>
      <c r="J16" s="12" t="n"/>
      <c r="K16" s="16">
        <f>IF(E16="",0,IF($C$6="No",E16,IF($C$7="Yes",E16/1.05,E16)))</f>
        <v/>
      </c>
      <c r="L16" s="16">
        <f>IF(F16="",0,IF($C$6="No",F16,IF($C$7="Yes",F16/(1+$F$7),F16)))</f>
        <v/>
      </c>
      <c r="M16" s="16">
        <f>IF(B16="",0,IF(H16="Share above target",MAX(0,MAX(0,IF($L$7="Net service revenue after consumables",K16-G16,K16))-J16)*I16,IF(H16="Tiered slabs",MAX(0,IF($L$7="Net service revenue after consumables",K16-G16,K16))*LOOKUP(MAX(0,IF($L$7="Net service revenue after consumables",K16-G16,K16)),'Commission Calculator'!$E$7:$E$10,'Commission Calculator'!$F$7:$F$10),MAX(0,IF($L$7="Net service revenue after consumables",K16-G16,K16))*I16))+L16*$I$7)</f>
        <v/>
      </c>
      <c r="N16" s="18">
        <f>IF(B16="",0,D16+M16)</f>
        <v/>
      </c>
      <c r="O16" s="30">
        <f>IF((K16+L16)=0,0,N16/(K16+L16))</f>
        <v/>
      </c>
      <c r="P16" s="31">
        <f>IF(B16="",0,D16+MAX(0,M16-N16/2))</f>
        <v/>
      </c>
      <c r="Q16" s="31">
        <f>IF(B16="",0,IF('Commission Calculator'!C73="Yes",N16,D16))</f>
        <v/>
      </c>
    </row>
    <row r="17">
      <c r="B17" s="29" t="n"/>
      <c r="C17" s="29" t="n"/>
      <c r="D17" s="12" t="n"/>
      <c r="E17" s="12" t="n"/>
      <c r="F17" s="12" t="n"/>
      <c r="G17" s="12" t="n"/>
      <c r="H17" s="29" t="inlineStr">
        <is>
          <t>Flat percentage</t>
        </is>
      </c>
      <c r="I17" s="13" t="n"/>
      <c r="J17" s="12" t="n"/>
      <c r="K17" s="16">
        <f>IF(E17="",0,IF($C$6="No",E17,IF($C$7="Yes",E17/1.05,E17)))</f>
        <v/>
      </c>
      <c r="L17" s="16">
        <f>IF(F17="",0,IF($C$6="No",F17,IF($C$7="Yes",F17/(1+$F$7),F17)))</f>
        <v/>
      </c>
      <c r="M17" s="16">
        <f>IF(B17="",0,IF(H17="Share above target",MAX(0,MAX(0,IF($L$7="Net service revenue after consumables",K17-G17,K17))-J17)*I17,IF(H17="Tiered slabs",MAX(0,IF($L$7="Net service revenue after consumables",K17-G17,K17))*LOOKUP(MAX(0,IF($L$7="Net service revenue after consumables",K17-G17,K17)),'Commission Calculator'!$E$7:$E$10,'Commission Calculator'!$F$7:$F$10),MAX(0,IF($L$7="Net service revenue after consumables",K17-G17,K17))*I17))+L17*$I$7)</f>
        <v/>
      </c>
      <c r="N17" s="18">
        <f>IF(B17="",0,D17+M17)</f>
        <v/>
      </c>
      <c r="O17" s="30">
        <f>IF((K17+L17)=0,0,N17/(K17+L17))</f>
        <v/>
      </c>
      <c r="P17" s="31">
        <f>IF(B17="",0,D17+MAX(0,M17-N17/2))</f>
        <v/>
      </c>
      <c r="Q17" s="31">
        <f>IF(B17="",0,IF('Commission Calculator'!C73="Yes",N17,D17))</f>
        <v/>
      </c>
    </row>
    <row r="18">
      <c r="B18" s="29" t="n"/>
      <c r="C18" s="29" t="n"/>
      <c r="D18" s="12" t="n"/>
      <c r="E18" s="12" t="n"/>
      <c r="F18" s="12" t="n"/>
      <c r="G18" s="12" t="n"/>
      <c r="H18" s="29" t="inlineStr">
        <is>
          <t>Flat percentage</t>
        </is>
      </c>
      <c r="I18" s="13" t="n"/>
      <c r="J18" s="12" t="n"/>
      <c r="K18" s="16">
        <f>IF(E18="",0,IF($C$6="No",E18,IF($C$7="Yes",E18/1.05,E18)))</f>
        <v/>
      </c>
      <c r="L18" s="16">
        <f>IF(F18="",0,IF($C$6="No",F18,IF($C$7="Yes",F18/(1+$F$7),F18)))</f>
        <v/>
      </c>
      <c r="M18" s="16">
        <f>IF(B18="",0,IF(H18="Share above target",MAX(0,MAX(0,IF($L$7="Net service revenue after consumables",K18-G18,K18))-J18)*I18,IF(H18="Tiered slabs",MAX(0,IF($L$7="Net service revenue after consumables",K18-G18,K18))*LOOKUP(MAX(0,IF($L$7="Net service revenue after consumables",K18-G18,K18)),'Commission Calculator'!$E$7:$E$10,'Commission Calculator'!$F$7:$F$10),MAX(0,IF($L$7="Net service revenue after consumables",K18-G18,K18))*I18))+L18*$I$7)</f>
        <v/>
      </c>
      <c r="N18" s="18">
        <f>IF(B18="",0,D18+M18)</f>
        <v/>
      </c>
      <c r="O18" s="30">
        <f>IF((K18+L18)=0,0,N18/(K18+L18))</f>
        <v/>
      </c>
      <c r="P18" s="31">
        <f>IF(B18="",0,D18+MAX(0,M18-N18/2))</f>
        <v/>
      </c>
      <c r="Q18" s="31">
        <f>IF(B18="",0,IF('Commission Calculator'!C73="Yes",N18,D18))</f>
        <v/>
      </c>
    </row>
    <row r="19">
      <c r="B19" s="29" t="n"/>
      <c r="C19" s="29" t="n"/>
      <c r="D19" s="12" t="n"/>
      <c r="E19" s="12" t="n"/>
      <c r="F19" s="12" t="n"/>
      <c r="G19" s="12" t="n"/>
      <c r="H19" s="29" t="inlineStr">
        <is>
          <t>Flat percentage</t>
        </is>
      </c>
      <c r="I19" s="13" t="n"/>
      <c r="J19" s="12" t="n"/>
      <c r="K19" s="16">
        <f>IF(E19="",0,IF($C$6="No",E19,IF($C$7="Yes",E19/1.05,E19)))</f>
        <v/>
      </c>
      <c r="L19" s="16">
        <f>IF(F19="",0,IF($C$6="No",F19,IF($C$7="Yes",F19/(1+$F$7),F19)))</f>
        <v/>
      </c>
      <c r="M19" s="16">
        <f>IF(B19="",0,IF(H19="Share above target",MAX(0,MAX(0,IF($L$7="Net service revenue after consumables",K19-G19,K19))-J19)*I19,IF(H19="Tiered slabs",MAX(0,IF($L$7="Net service revenue after consumables",K19-G19,K19))*LOOKUP(MAX(0,IF($L$7="Net service revenue after consumables",K19-G19,K19)),'Commission Calculator'!$E$7:$E$10,'Commission Calculator'!$F$7:$F$10),MAX(0,IF($L$7="Net service revenue after consumables",K19-G19,K19))*I19))+L19*$I$7)</f>
        <v/>
      </c>
      <c r="N19" s="18">
        <f>IF(B19="",0,D19+M19)</f>
        <v/>
      </c>
      <c r="O19" s="30">
        <f>IF((K19+L19)=0,0,N19/(K19+L19))</f>
        <v/>
      </c>
      <c r="P19" s="31">
        <f>IF(B19="",0,D19+MAX(0,M19-N19/2))</f>
        <v/>
      </c>
      <c r="Q19" s="31">
        <f>IF(B19="",0,IF('Commission Calculator'!C73="Yes",N19,D19))</f>
        <v/>
      </c>
    </row>
    <row r="20">
      <c r="B20" s="29" t="n"/>
      <c r="C20" s="29" t="n"/>
      <c r="D20" s="12" t="n"/>
      <c r="E20" s="12" t="n"/>
      <c r="F20" s="12" t="n"/>
      <c r="G20" s="12" t="n"/>
      <c r="H20" s="29" t="inlineStr">
        <is>
          <t>Flat percentage</t>
        </is>
      </c>
      <c r="I20" s="13" t="n"/>
      <c r="J20" s="12" t="n"/>
      <c r="K20" s="16">
        <f>IF(E20="",0,IF($C$6="No",E20,IF($C$7="Yes",E20/1.05,E20)))</f>
        <v/>
      </c>
      <c r="L20" s="16">
        <f>IF(F20="",0,IF($C$6="No",F20,IF($C$7="Yes",F20/(1+$F$7),F20)))</f>
        <v/>
      </c>
      <c r="M20" s="16">
        <f>IF(B20="",0,IF(H20="Share above target",MAX(0,MAX(0,IF($L$7="Net service revenue after consumables",K20-G20,K20))-J20)*I20,IF(H20="Tiered slabs",MAX(0,IF($L$7="Net service revenue after consumables",K20-G20,K20))*LOOKUP(MAX(0,IF($L$7="Net service revenue after consumables",K20-G20,K20)),'Commission Calculator'!$E$7:$E$10,'Commission Calculator'!$F$7:$F$10),MAX(0,IF($L$7="Net service revenue after consumables",K20-G20,K20))*I20))+L20*$I$7)</f>
        <v/>
      </c>
      <c r="N20" s="18">
        <f>IF(B20="",0,D20+M20)</f>
        <v/>
      </c>
      <c r="O20" s="30">
        <f>IF((K20+L20)=0,0,N20/(K20+L20))</f>
        <v/>
      </c>
      <c r="P20" s="31">
        <f>IF(B20="",0,D20+MAX(0,M20-N20/2))</f>
        <v/>
      </c>
      <c r="Q20" s="31">
        <f>IF(B20="",0,IF('Commission Calculator'!C73="Yes",N20,D20))</f>
        <v/>
      </c>
    </row>
    <row r="21">
      <c r="B21" s="29" t="n"/>
      <c r="C21" s="29" t="n"/>
      <c r="D21" s="12" t="n"/>
      <c r="E21" s="12" t="n"/>
      <c r="F21" s="12" t="n"/>
      <c r="G21" s="12" t="n"/>
      <c r="H21" s="29" t="inlineStr">
        <is>
          <t>Flat percentage</t>
        </is>
      </c>
      <c r="I21" s="13" t="n"/>
      <c r="J21" s="12" t="n"/>
      <c r="K21" s="16">
        <f>IF(E21="",0,IF($C$6="No",E21,IF($C$7="Yes",E21/1.05,E21)))</f>
        <v/>
      </c>
      <c r="L21" s="16">
        <f>IF(F21="",0,IF($C$6="No",F21,IF($C$7="Yes",F21/(1+$F$7),F21)))</f>
        <v/>
      </c>
      <c r="M21" s="16">
        <f>IF(B21="",0,IF(H21="Share above target",MAX(0,MAX(0,IF($L$7="Net service revenue after consumables",K21-G21,K21))-J21)*I21,IF(H21="Tiered slabs",MAX(0,IF($L$7="Net service revenue after consumables",K21-G21,K21))*LOOKUP(MAX(0,IF($L$7="Net service revenue after consumables",K21-G21,K21)),'Commission Calculator'!$E$7:$E$10,'Commission Calculator'!$F$7:$F$10),MAX(0,IF($L$7="Net service revenue after consumables",K21-G21,K21))*I21))+L21*$I$7)</f>
        <v/>
      </c>
      <c r="N21" s="18">
        <f>IF(B21="",0,D21+M21)</f>
        <v/>
      </c>
      <c r="O21" s="30">
        <f>IF((K21+L21)=0,0,N21/(K21+L21))</f>
        <v/>
      </c>
      <c r="P21" s="31">
        <f>IF(B21="",0,D21+MAX(0,M21-N21/2))</f>
        <v/>
      </c>
      <c r="Q21" s="31">
        <f>IF(B21="",0,IF('Commission Calculator'!C73="Yes",N21,D21))</f>
        <v/>
      </c>
    </row>
    <row r="22">
      <c r="B22" s="32" t="inlineStr">
        <is>
          <t>TOTAL</t>
        </is>
      </c>
      <c r="C22" s="33" t="n"/>
      <c r="D22" s="34">
        <f>SUM(D10:D21)</f>
        <v/>
      </c>
      <c r="E22" s="34">
        <f>SUM(E10:E21)</f>
        <v/>
      </c>
      <c r="F22" s="34">
        <f>SUM(F10:F21)</f>
        <v/>
      </c>
      <c r="G22" s="34">
        <f>SUM(G10:G21)</f>
        <v/>
      </c>
      <c r="H22" s="33" t="n"/>
      <c r="I22" s="33" t="n"/>
      <c r="J22" s="33" t="n"/>
      <c r="K22" s="35">
        <f>SUM(K10:K21)</f>
        <v/>
      </c>
      <c r="L22" s="35">
        <f>SUM(L10:L21)</f>
        <v/>
      </c>
      <c r="M22" s="35">
        <f>SUM(M10:M21)</f>
        <v/>
      </c>
      <c r="N22" s="35">
        <f>SUM(N10:N21)</f>
        <v/>
      </c>
      <c r="O22" s="36">
        <f>IF((K22+L22)=0,0,N22/(K22+L22))</f>
        <v/>
      </c>
      <c r="P22" s="34">
        <f>SUM(P10:P21)</f>
        <v/>
      </c>
      <c r="Q22" s="34">
        <f>SUM(Q10:Q21)</f>
        <v/>
      </c>
    </row>
    <row r="23"/>
    <row r="24" ht="48" customHeight="1">
      <c r="B24" s="7" t="inlineStr">
        <is>
          <t>The last column is the one to watch over time. It is what each person costs you for every rupee of net revenue they bring in. A senior stylist on a higher rate can still be your cheapest chair if the billing is high enough, and a junior on a low rate can be your most expensive if it is not.</t>
        </is>
      </c>
    </row>
    <row r="25"/>
    <row r="26" ht="30" customHeight="1">
      <c r="B26" s="6" t="inlineStr">
        <is>
          <t>Fill the Rate column for the flat model and the target model. The tiered model ignores it and reads the slab table on the Commission Calculator sheet instead.</t>
        </is>
      </c>
    </row>
    <row r="27"/>
    <row r="28" ht="90" customHeight="1">
      <c r="B28" s="7" t="inlineStr">
        <is>
          <t>The last two columns run the statutory checks on every person, not just the one on the Commission Calculator sheet. Statutory wages is the fixed salary plus whatever the Code on Wages 50% rule adds back, and it is the base for PF and gratuity. ESI base follows the answer you gave on the Commission Calculator about whether commission is paid monthly: if it is, it counts; if it is paid less often than every two months, it does not. Anyone whose ESI base is over ₹21,000 is outside the ceiling, subject to Rule 50 if they were covered when the contribution period began.</t>
        </is>
      </c>
    </row>
    <row r="29"/>
    <row r="30" ht="76" customHeight="1">
      <c r="B30" s="6" t="inlineStr">
        <is>
          <t>Check the fixed salary column against your state minimum wage before you look at anything else. Commission is not wages under the Code on Wages, so it does not discharge a minimum-wage obligation except through the 50% add-back on the Commission Calculator sheet. A quiet month can leave a low-fixed, high-commission stylist short on the statutory figure even when their take-home looks fine. Minimum wages are set state by state and revised often, so take yours from your own state labour department, not from a chart.</t>
        </is>
      </c>
    </row>
    <row r="31"/>
    <row r="32">
      <c r="B32" s="8" t="inlineStr">
        <is>
          <t>Powered by Petpooja Invoice  |  getinvoice@petpooja.com  |  +91-92279 80766</t>
        </is>
      </c>
    </row>
  </sheetData>
  <sheetProtection selectLockedCells="1" selectUnlockedCells="1" sheet="1" objects="0" insertRows="1" insertHyperlinks="1" autoFilter="1" scenarios="0" formatColumns="1" deleteColumns="1" insertColumns="1" pivotTables="1" deleteRows="1" formatCells="0" formatRows="1" sort="1"/>
  <mergeCells count="6">
    <mergeCell ref="B28:Q28"/>
    <mergeCell ref="B24:Q24"/>
    <mergeCell ref="B32:Q32"/>
    <mergeCell ref="B26:Q26"/>
    <mergeCell ref="B4:Q4"/>
    <mergeCell ref="B30:Q30"/>
  </mergeCells>
  <dataValidations count="1">
    <dataValidation sqref="H10:H21" showDropDown="0" showInputMessage="0" showErrorMessage="0" allowBlank="1" type="list">
      <formula1>"Flat percentage,Share above target,Tiered slabs"</formula1>
    </dataValidation>
  </dataValidations>
  <printOptions horizontalCentered="1"/>
  <pageMargins left="0.4" right="0.4" top="0.5" bottom="0.5" header="0.5" footer="0.5"/>
  <pageSetup orientation="landscape" paperSize="9" fitToHeight="0" fitToWidth="1"/>
  <headerFooter>
    <oddHeader/>
    <oddFooter>&amp;L&amp;8 Salon Revenue &amp;&amp; Commission Calculator | Petpooja&amp;R&amp;8 Page &amp;P of &amp;N</oddFooter>
    <evenHeader/>
    <evenFooter/>
    <firstHeader/>
    <firstFooter/>
  </headerFooter>
</worksheet>
</file>

<file path=xl/worksheets/sheet4.xml><?xml version="1.0" encoding="utf-8"?>
<worksheet xmlns="http://schemas.openxmlformats.org/spreadsheetml/2006/main">
  <sheetPr>
    <tabColor rgb="00C52031"/>
    <outlinePr summaryBelow="1" summaryRight="1"/>
    <pageSetUpPr fitToPage="1"/>
  </sheetPr>
  <dimension ref="A1:C48"/>
  <sheetViews>
    <sheetView showGridLines="0" workbookViewId="0">
      <selection activeCell="A1" sqref="A1"/>
    </sheetView>
  </sheetViews>
  <sheetFormatPr baseColWidth="8" defaultRowHeight="15"/>
  <cols>
    <col width="3" customWidth="1" min="1" max="1"/>
    <col width="56" customWidth="1" min="2" max="2"/>
    <col width="18" customWidth="1" min="3" max="3"/>
    <col width="4" customWidth="1" min="4" max="4"/>
    <col width="44" customWidth="1" min="5" max="5"/>
    <col width="18" customWidth="1" min="6" max="6"/>
  </cols>
  <sheetData>
    <row r="1"/>
    <row r="2">
      <c r="B2" s="9" t="inlineStr">
        <is>
          <t>The Month, End to End</t>
        </is>
      </c>
    </row>
    <row r="3">
      <c r="B3" s="2" t="inlineStr">
        <is>
          <t>Team numbers flow in from the Team Payout sheet. Fill only the cream cells.</t>
        </is>
      </c>
    </row>
    <row r="4"/>
    <row r="5">
      <c r="B5" s="3" t="inlineStr">
        <is>
          <t>What you billed</t>
        </is>
      </c>
    </row>
    <row r="6">
      <c r="B6" s="11" t="inlineStr">
        <is>
          <t>Line</t>
        </is>
      </c>
      <c r="C6" s="10" t="inlineStr">
        <is>
          <t>Value</t>
        </is>
      </c>
    </row>
    <row r="7">
      <c r="B7" s="14" t="inlineStr">
        <is>
          <t>Service billing tracked to a stylist (₹)</t>
        </is>
      </c>
      <c r="C7" s="16">
        <f>'Team Payout'!E22</f>
        <v/>
      </c>
    </row>
    <row r="8">
      <c r="B8" s="14" t="inlineStr">
        <is>
          <t>Service billing not tracked to anyone: memberships, packages, walk-in extras (₹)</t>
        </is>
      </c>
      <c r="C8" s="12" t="n">
        <v>25000</v>
      </c>
    </row>
    <row r="9">
      <c r="B9" s="14" t="inlineStr">
        <is>
          <t>Retail billing (₹)</t>
        </is>
      </c>
      <c r="C9" s="16">
        <f>'Team Payout'!F22</f>
        <v/>
      </c>
    </row>
    <row r="10">
      <c r="B10" s="14" t="inlineStr">
        <is>
          <t>Net service revenue, excluding GST (₹)</t>
        </is>
      </c>
      <c r="C10" s="16">
        <f>IF('Commission Calculator'!C9="No",C7+C8,IF('Commission Calculator'!C10="Yes",(C7+C8)/1.05,C7+C8))</f>
        <v/>
      </c>
    </row>
    <row r="11">
      <c r="B11" s="14" t="inlineStr">
        <is>
          <t>Net retail revenue, excluding GST (₹)</t>
        </is>
      </c>
      <c r="C11" s="16">
        <f>IF('Commission Calculator'!C9="No",C9,IF('Commission Calculator'!C10="Yes",C9/(1+'Commission Calculator'!C13),C9))</f>
        <v/>
      </c>
    </row>
    <row r="12">
      <c r="B12" s="32" t="inlineStr">
        <is>
          <t>TOTAL NET REVENUE (₹)</t>
        </is>
      </c>
      <c r="C12" s="35">
        <f>C10+C11</f>
        <v/>
      </c>
    </row>
    <row r="13"/>
    <row r="14">
      <c r="B14" s="3" t="inlineStr">
        <is>
          <t>What you owe in GST</t>
        </is>
      </c>
    </row>
    <row r="15">
      <c r="B15" s="11" t="inlineStr">
        <is>
          <t>Line</t>
        </is>
      </c>
      <c r="C15" s="10" t="inlineStr">
        <is>
          <t>Value</t>
        </is>
      </c>
    </row>
    <row r="16">
      <c r="B16" s="14" t="inlineStr">
        <is>
          <t>GST on services at 5%, no input tax credit (₹)</t>
        </is>
      </c>
      <c r="C16" s="16">
        <f>IF('Commission Calculator'!C9="No",0,C10*0.05)</f>
        <v/>
      </c>
    </row>
    <row r="17">
      <c r="B17" s="14" t="inlineStr">
        <is>
          <t>GST on retail products (₹)</t>
        </is>
      </c>
      <c r="C17" s="16">
        <f>IF('Commission Calculator'!C9="No",0,C11*'Commission Calculator'!C13)</f>
        <v/>
      </c>
    </row>
    <row r="18">
      <c r="B18" s="14" t="inlineStr">
        <is>
          <t>Input tax credit you can claim on the retail side (₹)</t>
        </is>
      </c>
      <c r="C18" s="12" t="n">
        <v>4800</v>
      </c>
    </row>
    <row r="19">
      <c r="B19" s="17" t="inlineStr">
        <is>
          <t>GST payable for the month (₹)</t>
        </is>
      </c>
      <c r="C19" s="23">
        <f>IF('Commission Calculator'!C9="No",0,C16+C17-C18)</f>
        <v/>
      </c>
    </row>
    <row r="20" ht="62" customHeight="1">
      <c r="B20" s="6" t="inlineStr">
        <is>
          <t>Credit on anything used for both sides of the business, your rent, your electricity, your software, has to be reversed in proportion, treating the 5% service supply as though it were exempt. Section 17(2), CGST Act 2017, spelt out at Q9 of the GST Council FAQs-2 dated 16-Sep-2025. Put only the genuinely retail-side credit above and ask your CA to run the reversal.</t>
        </is>
      </c>
    </row>
    <row r="21"/>
    <row r="22">
      <c r="B22" s="3" t="inlineStr">
        <is>
          <t>What the month cost</t>
        </is>
      </c>
    </row>
    <row r="23">
      <c r="B23" s="11" t="inlineStr">
        <is>
          <t>Line</t>
        </is>
      </c>
      <c r="C23" s="10" t="inlineStr">
        <is>
          <t>Value</t>
        </is>
      </c>
    </row>
    <row r="24">
      <c r="B24" s="14" t="inlineStr">
        <is>
          <t>Product consumed on services, from Team Payout (₹)</t>
        </is>
      </c>
      <c r="C24" s="16">
        <f>'Team Payout'!G22</f>
        <v/>
      </c>
    </row>
    <row r="25">
      <c r="B25" s="14" t="inlineStr">
        <is>
          <t>Product used but not tracked to a stylist: back bar, wastage, testers (₹)</t>
        </is>
      </c>
      <c r="C25" s="12" t="n">
        <v>1000</v>
      </c>
    </row>
    <row r="26">
      <c r="B26" s="17" t="inlineStr">
        <is>
          <t>Total product consumed on services (₹)</t>
        </is>
      </c>
      <c r="C26" s="18">
        <f>C24+C25</f>
        <v/>
      </c>
    </row>
    <row r="27">
      <c r="B27" s="14" t="inlineStr">
        <is>
          <t>Cost of the retail stock you sold (₹)</t>
        </is>
      </c>
      <c r="C27" s="12" t="n">
        <v>28000</v>
      </c>
    </row>
    <row r="28">
      <c r="B28" s="14" t="inlineStr">
        <is>
          <t>Fixed salaries, from Team Payout (₹)</t>
        </is>
      </c>
      <c r="C28" s="16">
        <f>'Team Payout'!D22</f>
        <v/>
      </c>
    </row>
    <row r="29">
      <c r="B29" s="14" t="inlineStr">
        <is>
          <t>Commission, from Team Payout (₹)</t>
        </is>
      </c>
      <c r="C29" s="16">
        <f>'Team Payout'!M22</f>
        <v/>
      </c>
    </row>
    <row r="30">
      <c r="B30" s="14" t="inlineStr">
        <is>
          <t>Front desk, housekeeping and other staff not on commission (₹)</t>
        </is>
      </c>
      <c r="C30" s="12" t="n">
        <v>34000</v>
      </c>
    </row>
    <row r="31">
      <c r="B31" s="14" t="inlineStr">
        <is>
          <t>Rent (₹)</t>
        </is>
      </c>
      <c r="C31" s="12" t="n">
        <v>110000</v>
      </c>
    </row>
    <row r="32">
      <c r="B32" s="14" t="inlineStr">
        <is>
          <t>Electricity, water and gas (₹)</t>
        </is>
      </c>
      <c r="C32" s="12" t="n">
        <v>42000</v>
      </c>
    </row>
    <row r="33">
      <c r="B33" s="14" t="inlineStr">
        <is>
          <t>Marketing, listings and offers (₹)</t>
        </is>
      </c>
      <c r="C33" s="12" t="n">
        <v>25000</v>
      </c>
    </row>
    <row r="34">
      <c r="B34" s="14" t="inlineStr">
        <is>
          <t>Software, internet, licences, insurance and everything else (₹)</t>
        </is>
      </c>
      <c r="C34" s="12" t="n">
        <v>18000</v>
      </c>
    </row>
    <row r="35">
      <c r="B35" s="14" t="inlineStr">
        <is>
          <t>GST paid on your own purchases that you cannot claim back (₹)</t>
        </is>
      </c>
      <c r="C35" s="12" t="n">
        <v>26000</v>
      </c>
    </row>
    <row r="36">
      <c r="B36" s="32" t="inlineStr">
        <is>
          <t>TOTAL COSTS (₹)</t>
        </is>
      </c>
      <c r="C36" s="35">
        <f>SUM(C26:C35)</f>
        <v/>
      </c>
    </row>
    <row r="37"/>
    <row r="38">
      <c r="B38" s="3" t="inlineStr">
        <is>
          <t>What is left</t>
        </is>
      </c>
    </row>
    <row r="39">
      <c r="B39" s="11" t="inlineStr">
        <is>
          <t>Line</t>
        </is>
      </c>
      <c r="C39" s="10" t="inlineStr">
        <is>
          <t>Value</t>
        </is>
      </c>
    </row>
    <row r="40">
      <c r="B40" s="19" t="inlineStr">
        <is>
          <t>OPERATING PROFIT FOR THE MONTH (₹)</t>
        </is>
      </c>
      <c r="C40" s="20">
        <f>C12-C36</f>
        <v/>
      </c>
    </row>
    <row r="41">
      <c r="B41" s="14" t="inlineStr">
        <is>
          <t>Operating margin on net revenue</t>
        </is>
      </c>
      <c r="C41" s="21">
        <f>IF(C12=0,0,C40/C12)</f>
        <v/>
      </c>
    </row>
    <row r="42">
      <c r="B42" s="14" t="inlineStr">
        <is>
          <t>Total staff cost as a share of net revenue</t>
        </is>
      </c>
      <c r="C42" s="21">
        <f>IF(C12=0,0,(C28+C29+C30)/C12)</f>
        <v/>
      </c>
    </row>
    <row r="43">
      <c r="B43" s="14" t="inlineStr">
        <is>
          <t>Product consumed as a share of net service revenue</t>
        </is>
      </c>
      <c r="C43" s="21">
        <f>IF(C10=0,0,C26/C10)</f>
        <v/>
      </c>
    </row>
    <row r="44">
      <c r="B44" s="14" t="inlineStr">
        <is>
          <t>Rent as a share of net revenue</t>
        </is>
      </c>
      <c r="C44" s="21">
        <f>IF(C12=0,0,C31/C12)</f>
        <v/>
      </c>
    </row>
    <row r="45">
      <c r="B45" s="14" t="inlineStr">
        <is>
          <t>Retail gross margin</t>
        </is>
      </c>
      <c r="C45" s="21">
        <f>IF(C11=0,0,(C11-C27)/C11)</f>
        <v/>
      </c>
    </row>
    <row r="46" ht="48" customHeight="1">
      <c r="B46" s="7" t="inlineStr">
        <is>
          <t>These five ratios are worth more than the profit figure. Run them every month and compare them with your own last six months. Nobody publishes a reliable salon benchmark for India, so your own trend is the only honest yardstick you have.</t>
        </is>
      </c>
    </row>
    <row r="47"/>
    <row r="48">
      <c r="B48" s="8" t="inlineStr">
        <is>
          <t>Powered by Petpooja Invoice  |  getinvoice@petpooja.com  |  +91-92279 80766</t>
        </is>
      </c>
    </row>
  </sheetData>
  <sheetProtection selectLockedCells="1" selectUnlockedCells="1" sheet="1" objects="0" insertRows="1" insertHyperlinks="1" autoFilter="1" scenarios="0" formatColumns="1" deleteColumns="1" insertColumns="1" pivotTables="1" deleteRows="1" formatCells="0" formatRows="1" sort="1"/>
  <mergeCells count="3">
    <mergeCell ref="B46:C46"/>
    <mergeCell ref="B48:C48"/>
    <mergeCell ref="B20:C20"/>
  </mergeCells>
  <printOptions horizontalCentered="1"/>
  <pageMargins left="0.4" right="0.4" top="0.5" bottom="0.5" header="0.5" footer="0.5"/>
  <pageSetup orientation="portrait" paperSize="9" fitToHeight="0" fitToWidth="1"/>
  <headerFooter>
    <oddHeader/>
    <oddFooter>&amp;L&amp;8 Salon Revenue &amp;&amp; Commission Calculator | Petpooja&amp;R&amp;8 Page &amp;P of &amp;N</oddFooter>
    <evenHeader/>
    <evenFooter/>
    <firstHeader/>
    <firstFooter/>
  </headerFooter>
</worksheet>
</file>

<file path=xl/worksheets/sheet5.xml><?xml version="1.0" encoding="utf-8"?>
<worksheet xmlns="http://schemas.openxmlformats.org/spreadsheetml/2006/main">
  <sheetPr>
    <tabColor rgb="001F2937"/>
    <outlinePr summaryBelow="1" summaryRight="1"/>
    <pageSetUpPr fitToPage="1"/>
  </sheetPr>
  <dimension ref="B2:D36"/>
  <sheetViews>
    <sheetView showGridLines="0" workbookViewId="0">
      <selection activeCell="A1" sqref="A1"/>
    </sheetView>
  </sheetViews>
  <sheetFormatPr baseColWidth="8" defaultRowHeight="15"/>
  <cols>
    <col width="3" customWidth="1" min="1" max="1"/>
    <col width="34" customWidth="1" min="2" max="2"/>
    <col width="44" customWidth="1" min="3" max="3"/>
    <col width="42" customWidth="1" min="4" max="4"/>
  </cols>
  <sheetData>
    <row r="2">
      <c r="B2" s="9" t="inlineStr">
        <is>
          <t>Rules &amp; Sources</t>
        </is>
      </c>
    </row>
    <row r="3">
      <c r="B3" s="2" t="inlineStr">
        <is>
          <t>Every rate and rule this workbook uses. All read 21-Aug-2026.</t>
        </is>
      </c>
    </row>
    <row r="5">
      <c r="B5" s="3" t="inlineStr">
        <is>
          <t>GST</t>
        </is>
      </c>
    </row>
    <row r="6">
      <c r="B6" s="10" t="inlineStr">
        <is>
          <t>What</t>
        </is>
      </c>
      <c r="C6" s="10" t="inlineStr">
        <is>
          <t>The rule</t>
        </is>
      </c>
      <c r="D6" s="10" t="inlineStr">
        <is>
          <t>Source</t>
        </is>
      </c>
    </row>
    <row r="7" ht="62" customHeight="1">
      <c r="B7" s="37" t="inlineStr">
        <is>
          <t>Salon and spa services</t>
        </is>
      </c>
      <c r="C7" s="38" t="inlineStr">
        <is>
          <t>5% GST, with no input tax credit. Group 99972 under heading 9997, which covers 999721 hairdressing and barbers, 999722 cosmetic treatment, manicuring and pedicuring, 999723 physical well-being including health club and fitness centre, and 999729 other beauty treatment. It was 18% with ITC until 21-Sep-2025, and that option no longer exists.</t>
        </is>
      </c>
      <c r="D7" s="39" t="inlineStr">
        <is>
          <t>56th GST Council press release, Annexure-III, S.No. 14; Council FAQ Q.72; FAQs-2 Q8 ('the 5% without ITC rate ... is mandatory'). Sub-codes from the Scheme of Classification of Services, Annexure to Notification 11/2017-CT(R). Given effect by Notification 15/2025-Central Tax (Rate) dated 17-Sep-2025, effective 22-Sep-2025.</t>
        </is>
      </c>
    </row>
    <row r="8" ht="62" customHeight="1">
      <c r="B8" s="37" t="inlineStr">
        <is>
          <t>Why no credit hurts</t>
        </is>
      </c>
      <c r="C8" s="38" t="inlineStr">
        <is>
          <t>GST paid on colour, developer, rent, electricity, equipment and software is a cost now, not something you set off against the tax you collect.</t>
        </is>
      </c>
      <c r="D8" s="39" t="inlineStr">
        <is>
          <t>Consequence of the 'without ITC' condition in the same notification.</t>
        </is>
      </c>
    </row>
    <row r="9" ht="62" customHeight="1">
      <c r="B9" s="37" t="inlineStr">
        <is>
          <t>Selling retail as well</t>
        </is>
      </c>
      <c r="C9" s="38" t="inlineStr">
        <is>
          <t>Services at 5% without ITC and goods at the goods rate with ITC are two different supplies. Credit on anything used for both must be reversed in proportion, treating the 5% supply as if it were exempt.</t>
        </is>
      </c>
      <c r="D9" s="39" t="inlineStr">
        <is>
          <t>Section 17(2), CGST Act 2017. Spelt out verbatim at Q9, GST Council FAQs-2, PIB 16-Sep-2025.</t>
        </is>
      </c>
    </row>
    <row r="10" ht="62" customHeight="1">
      <c r="B10" s="37" t="inlineStr">
        <is>
          <t>Retail products at 5%</t>
        </is>
      </c>
      <c r="C10" s="38" t="inlineStr">
        <is>
          <t>Hair oil and shampoo (3305), talcum and face powder (3304), shaving cream, shaving lotion and aftershave (3307), toilet soap (3401), combs, hairpins, curlers and the like (9615).</t>
        </is>
      </c>
      <c r="D10" s="39" t="inlineStr">
        <is>
          <t>56th GST Council press release, the '18% to 5%' annexure list.</t>
        </is>
      </c>
    </row>
    <row r="11" ht="62" customHeight="1">
      <c r="B11" s="37" t="inlineStr">
        <is>
          <t>Retail products still at 18%</t>
        </is>
      </c>
      <c r="C11" s="38" t="inlineStr">
        <is>
          <t>Everything in Chapter 33 not named above: hair colour and developer, serums, masks, styling creams and sprays, most make-up, perfume, nail lacquer and nail-care preparations.</t>
        </is>
      </c>
      <c r="D11" s="39" t="inlineStr">
        <is>
          <t>By exclusion from the same list. Check the HSN on your supplier's invoice.</t>
        </is>
      </c>
    </row>
    <row r="12" ht="62" customHeight="1">
      <c r="B12" s="37" t="inlineStr">
        <is>
          <t>Composition scheme</t>
        </is>
      </c>
      <c r="C12" s="38" t="inlineStr">
        <is>
          <t>Open to service providers whose turnover in the preceding year did not exceed ₹50 lakh, at 3% central tax plus 3% state tax, so 6% of turnover, with quarterly filing. The catch is not the rate: a composition taxpayer cannot collect any tax from the customer and gets no input credit either. So that 6% comes out of your own margin, while the regular 5% is collected from the client. Simpler to file, materially more expensive to run.</t>
        </is>
      </c>
      <c r="D12" s="39" t="inlineStr">
        <is>
          <t>Section 10(2A), CGST Act 2017 ('did not exceed fifty lakh rupees ... not exceeding three per cent'), and section 10(4) ('shall not collect any tax from the recipient ... nor shall he be entitled to any credit of input tax'). Read at taxinformation.cbic.gov.in, 21-Aug-2026.</t>
        </is>
      </c>
    </row>
    <row r="14">
      <c r="B14" s="3" t="inlineStr">
        <is>
          <t>Is commission part of wages?</t>
        </is>
      </c>
    </row>
    <row r="15">
      <c r="B15" s="10" t="inlineStr">
        <is>
          <t>Under this law</t>
        </is>
      </c>
      <c r="C15" s="10" t="inlineStr">
        <is>
          <t>Commission counts?</t>
        </is>
      </c>
      <c r="D15" s="10" t="inlineStr">
        <is>
          <t>Section</t>
        </is>
      </c>
    </row>
    <row r="16" ht="62" customHeight="1">
      <c r="B16" s="37" t="inlineStr">
        <is>
          <t>Code on Wages, 2019</t>
        </is>
      </c>
      <c r="C16" s="38" t="inlineStr">
        <is>
          <t>No, except the part the 50% rule adds back. Commission sits in the excluded list. If the excluded payments come to more than half of all remuneration, the excess is deemed remuneration and added to wages.</t>
        </is>
      </c>
      <c r="D16" s="39" t="inlineStr">
        <is>
          <t>Section 2(y)(i) and the first proviso. Consolidated text as on 21-Nov-2025, indiacode.nic.in.</t>
        </is>
      </c>
    </row>
    <row r="17" ht="62" customHeight="1">
      <c r="B17" s="37" t="inlineStr">
        <is>
          <t>EPF &amp; MP Act, 1952</t>
        </is>
      </c>
      <c r="C17" s="38" t="inlineStr">
        <is>
          <t>No. 'Basic wages' expressly excludes bonus, commission and any similar allowance.</t>
        </is>
      </c>
      <c r="D17" s="39" t="inlineStr">
        <is>
          <t>Section 2(b)(ii).</t>
        </is>
      </c>
    </row>
    <row r="18" ht="62" customHeight="1">
      <c r="B18" s="37" t="inlineStr">
        <is>
          <t>ESI Act, 1948</t>
        </is>
      </c>
      <c r="C18" s="38" t="inlineStr">
        <is>
          <t>Yes, if you pay it at intervals not exceeding two months. Monthly commission is wages for ESI. The same money paid quarterly or annually is not.</t>
        </is>
      </c>
      <c r="D18" s="39" t="inlineStr">
        <is>
          <t>Section 2(22); ESIC wages guidance at esic.gov.in/wages; and ESIC's FAQ booklet Q14, which lists 'Commission paid to sales staff' as a wage component for contribution.</t>
        </is>
      </c>
    </row>
    <row r="19" ht="62" customHeight="1">
      <c r="B19" s="37" t="inlineStr">
        <is>
          <t>Payment of Bonus Act, 1965</t>
        </is>
      </c>
      <c r="C19" s="38" t="inlineStr">
        <is>
          <t>Probably not: 'salary or wage' at section 2(21) carries its own exclusion list. We could not read the section at a government source in this pass, so treat this line as directional and confirm it with your CA before you rely on it.</t>
        </is>
      </c>
      <c r="D19" s="39" t="inlineStr">
        <is>
          <t>Section 2(21). NOT verified at source. Do not rely on it without checking.</t>
        </is>
      </c>
    </row>
    <row r="20" ht="62" customHeight="1">
      <c r="B20" s="37" t="inlineStr">
        <is>
          <t>Payment of Gratuity Act, 1972</t>
        </is>
      </c>
      <c r="C20" s="38" t="inlineStr">
        <is>
          <t>No. 'Wages' excludes bonus, commission, house rent allowance, overtime and any other allowance.</t>
        </is>
      </c>
      <c r="D20" s="39" t="inlineStr">
        <is>
          <t>Section 2(s).</t>
        </is>
      </c>
    </row>
    <row r="22">
      <c r="B22" s="3" t="inlineStr">
        <is>
          <t>ESI numbers</t>
        </is>
      </c>
    </row>
    <row r="23">
      <c r="B23" s="10" t="inlineStr">
        <is>
          <t>What</t>
        </is>
      </c>
      <c r="C23" s="10" t="inlineStr">
        <is>
          <t>Value</t>
        </is>
      </c>
      <c r="D23" s="10" t="inlineStr">
        <is>
          <t>Source</t>
        </is>
      </c>
    </row>
    <row r="24" ht="48" customHeight="1">
      <c r="B24" s="37" t="inlineStr">
        <is>
          <t>Coverage ceiling</t>
        </is>
      </c>
      <c r="C24" s="38" t="inlineStr">
        <is>
          <t>₹21,000 a month. ₹25,000 for a person with disability.</t>
        </is>
      </c>
      <c r="D24" s="39" t="inlineStr">
        <is>
          <t>Rule 50, ESI (Central) Rules 1950.</t>
        </is>
      </c>
    </row>
    <row r="25" ht="48" customHeight="1">
      <c r="B25" s="37" t="inlineStr">
        <is>
          <t>Crossing it mid-period</t>
        </is>
      </c>
      <c r="C25" s="38" t="inlineStr">
        <is>
          <t>Someone whose wages cross the ceiling after a contribution period has begun stays an employee until that period ends, and contribution is paid on the total wages earned. Periods run 1 April to 30 September and 1 October to 31 March.</t>
        </is>
      </c>
      <c r="D25" s="39" t="inlineStr">
        <is>
          <t>Rule 50, first proviso, ESI (Central) Rules 1950; restated at Q15 and Q13 of the ESIC FAQ booklet, esic.gov.in.</t>
        </is>
      </c>
    </row>
    <row r="26" ht="48" customHeight="1">
      <c r="B26" s="37" t="inlineStr">
        <is>
          <t>Employee contribution</t>
        </is>
      </c>
      <c r="C26" s="38" t="inlineStr">
        <is>
          <t>0.75% of wages.</t>
        </is>
      </c>
      <c r="D26" s="39" t="inlineStr">
        <is>
          <t>esic.gov.in/contribution, rates effective 01-Jul-2019.</t>
        </is>
      </c>
    </row>
    <row r="27" ht="48" customHeight="1">
      <c r="B27" s="37" t="inlineStr">
        <is>
          <t>Employer contribution</t>
        </is>
      </c>
      <c r="C27" s="38" t="inlineStr">
        <is>
          <t>3.25% of wages.</t>
        </is>
      </c>
      <c r="D27" s="39" t="inlineStr">
        <is>
          <t>esic.gov.in/contribution, rates effective 01-Jul-2019.</t>
        </is>
      </c>
    </row>
    <row r="28" ht="48" customHeight="1">
      <c r="B28" s="37" t="inlineStr">
        <is>
          <t>Deposit deadline</t>
        </is>
      </c>
      <c r="C28" s="38" t="inlineStr">
        <is>
          <t>Within 15 days of the last day of the month.</t>
        </is>
      </c>
      <c r="D28" s="39" t="inlineStr">
        <is>
          <t>esic.gov.in/contribution.</t>
        </is>
      </c>
    </row>
    <row r="30">
      <c r="B30" s="3" t="inlineStr">
        <is>
          <t>If the stylist is not an employee</t>
        </is>
      </c>
    </row>
    <row r="31" ht="150" customHeight="1">
      <c r="B31" s="40" t="inlineStr">
        <is>
          <t>A freelance or rent-a-chair stylist is not on payroll, and what you pay them is a commission payment with tax deducted at source. From 01-Apr-2026 the provision is section 393 of the Income-tax Act 2025, which took over from section 194H of the 1961 Act. The rate is 2% where PAN is given and 20% where it is not. The threshold is not the same for every salon. A company, LLP, firm or an individual who meets the Act's specified-person test deducts once payments to that stylist cross ₹20,000 in the tax year, under Table Sl. No. 1(ii). A smaller proprietorship or HUF sits at Sl. No. 6(ii), where the same 2% only bites above ₹50 lakh. Confirm which one applies to you before you assume you must deduct. The 2% itself is not new: it came down from 5% on 01-Oct-2024 and the ₹20,000 threshold replaced ₹15,000 on 01-Apr-2025. What changed this April is the provision. Anything still telling you '194H at 5%' is two changes out of date. Read at incometaxindia.gov.in, section 393, on 21-Aug-2026.</t>
        </is>
      </c>
    </row>
    <row r="33">
      <c r="B33" s="3" t="inlineStr">
        <is>
          <t>What this workbook deliberately does not tell you</t>
        </is>
      </c>
    </row>
    <row r="34" ht="76" customHeight="1">
      <c r="B34" s="41" t="inlineStr">
        <is>
          <t>There is no average salon commission rate for India, no reliable staff-cost benchmark and no trustworthy published margin for the sector. Every figure of that kind in circulation traces back to somebody's marketing page. So this workbook prints none of them. The sample numbers in it are there to show you the shape of the arithmetic and nothing else. Replace them with your own and let your own months be the benchmark.</t>
        </is>
      </c>
    </row>
    <row r="36">
      <c r="B36" s="8" t="inlineStr">
        <is>
          <t>Powered by Petpooja Invoice  |  getinvoice@petpooja.com  |  +91-92279 80766</t>
        </is>
      </c>
    </row>
  </sheetData>
  <mergeCells count="3">
    <mergeCell ref="B31:D31"/>
    <mergeCell ref="B36:D36"/>
    <mergeCell ref="B34:D34"/>
  </mergeCells>
  <printOptions horizontalCentered="1"/>
  <pageMargins left="0.4" right="0.4" top="0.5" bottom="0.5" header="0.5" footer="0.5"/>
  <pageSetup orientation="landscape" paperSize="9" fitToHeight="0" fitToWidth="1"/>
  <headerFooter>
    <oddHeader/>
    <oddFooter>&amp;L&amp;8 Salon Revenue &amp;&amp; Commission Calculator | Petpooja&amp;R&amp;8 Page &amp;P of &amp;N</oddFooter>
    <evenHeader/>
    <evenFooter/>
    <firstHeader/>
    <firstFooter/>
  </headerFooter>
</worksheet>
</file>

<file path=xl/worksheets/sheet6.xml><?xml version="1.0" encoding="utf-8"?>
<worksheet xmlns="http://schemas.openxmlformats.org/spreadsheetml/2006/main">
  <sheetPr>
    <tabColor rgb="001F2937"/>
    <outlinePr summaryBelow="1" summaryRight="1"/>
    <pageSetUpPr fitToPage="1"/>
  </sheetPr>
  <dimension ref="B2:F21"/>
  <sheetViews>
    <sheetView showGridLines="0" workbookViewId="0">
      <selection activeCell="A1" sqref="A1"/>
    </sheetView>
  </sheetViews>
  <sheetFormatPr baseColWidth="8" defaultRowHeight="15"/>
  <cols>
    <col width="3" customWidth="1" min="1" max="1"/>
    <col width="46" customWidth="1" min="2" max="2"/>
    <col width="20" customWidth="1" min="3" max="3"/>
    <col width="4" customWidth="1" min="4" max="4"/>
    <col width="52" customWidth="1" min="5" max="5"/>
    <col width="20" customWidth="1" min="6" max="6"/>
  </cols>
  <sheetData>
    <row r="2">
      <c r="B2" s="9" t="inlineStr">
        <is>
          <t>Worked Example: A Six-Chair Unisex Salon in Pune</t>
        </is>
      </c>
    </row>
    <row r="3">
      <c r="B3" s="2" t="inlineStr">
        <is>
          <t>Illustrative figures. Nothing on this sheet is a benchmark.</t>
        </is>
      </c>
    </row>
    <row r="5" ht="48" customHeight="1">
      <c r="B5" s="41" t="inlineStr">
        <is>
          <t>Six staff on the floor, GST-inclusive menu prices, retail sold at the counter. The owner pays most of the team a flat percentage, has one stylist on slabs and the newest one on a target. The numbers below are the ones the workbook produces from the sample data it ships with.</t>
        </is>
      </c>
    </row>
    <row r="7">
      <c r="B7" s="11" t="inlineStr">
        <is>
          <t>Line</t>
        </is>
      </c>
      <c r="C7" s="10" t="inlineStr">
        <is>
          <t>Amount</t>
        </is>
      </c>
      <c r="E7" s="11" t="inlineStr">
        <is>
          <t>What it tells the owner</t>
        </is>
      </c>
      <c r="F7" s="10" t="inlineStr">
        <is>
          <t>Watch</t>
        </is>
      </c>
    </row>
    <row r="8" ht="44" customHeight="1">
      <c r="B8" s="14" t="inlineStr">
        <is>
          <t>Service billing tracked to a stylist</t>
        </is>
      </c>
      <c r="C8" s="18">
        <f>'Team Payout'!E22</f>
        <v/>
      </c>
      <c r="E8" s="38" t="inlineStr">
        <is>
          <t>Six stylists. This is the number that has to come off the billing system, not off a diary.</t>
        </is>
      </c>
      <c r="F8" s="42" t="inlineStr">
        <is>
          <t>Monthly</t>
        </is>
      </c>
    </row>
    <row r="9" ht="44" customHeight="1">
      <c r="B9" s="14" t="inlineStr">
        <is>
          <t>Retail billing</t>
        </is>
      </c>
      <c r="C9" s="18">
        <f>'Team Payout'!F22</f>
        <v/>
      </c>
      <c r="E9" s="38" t="inlineStr">
        <is>
          <t>Retail is about a tenth of service billing here, which is where most Indian salons sit and where the easiest margin is left on the table.</t>
        </is>
      </c>
      <c r="F9" s="42" t="inlineStr">
        <is>
          <t>Monthly</t>
        </is>
      </c>
    </row>
    <row r="10" ht="44" customHeight="1">
      <c r="B10" s="14" t="inlineStr">
        <is>
          <t>Net service revenue after GST comes out</t>
        </is>
      </c>
      <c r="C10" s="18">
        <f>'Salon Month'!C10</f>
        <v/>
      </c>
      <c r="E10" s="38" t="inlineStr">
        <is>
          <t>Prices are GST-inclusive, so 5% of every bill was never the salon's money. This is the commission base.</t>
        </is>
      </c>
      <c r="F10" s="42" t="inlineStr">
        <is>
          <t>Every month</t>
        </is>
      </c>
    </row>
    <row r="11" ht="44" customHeight="1">
      <c r="B11" s="14" t="inlineStr">
        <is>
          <t>Total commission paid</t>
        </is>
      </c>
      <c r="C11" s="18">
        <f>'Team Payout'!M22</f>
        <v/>
      </c>
      <c r="E11" s="38" t="inlineStr">
        <is>
          <t>Across three different models. The models differ far less than the base does.</t>
        </is>
      </c>
      <c r="F11" s="42" t="inlineStr">
        <is>
          <t>Monthly</t>
        </is>
      </c>
    </row>
    <row r="12" ht="44" customHeight="1">
      <c r="B12" s="14" t="inlineStr">
        <is>
          <t>Total payout to the floor team</t>
        </is>
      </c>
      <c r="C12" s="18">
        <f>'Team Payout'!N22</f>
        <v/>
      </c>
      <c r="E12" s="38" t="inlineStr">
        <is>
          <t>Fixed salaries plus commission for the six.</t>
        </is>
      </c>
      <c r="F12" s="42" t="inlineStr">
        <is>
          <t>Monthly</t>
        </is>
      </c>
    </row>
    <row r="13" ht="44" customHeight="1">
      <c r="B13" s="14" t="inlineStr">
        <is>
          <t>Team payout as a share of net billed</t>
        </is>
      </c>
      <c r="C13" s="43">
        <f>'Team Payout'!O22</f>
        <v/>
      </c>
      <c r="E13" s="38" t="inlineStr">
        <is>
          <t>The single most useful number on the sheet. Track it, do not benchmark it.</t>
        </is>
      </c>
      <c r="F13" s="42" t="inlineStr">
        <is>
          <t>Every month</t>
        </is>
      </c>
    </row>
    <row r="14" ht="44" customHeight="1">
      <c r="B14" s="14" t="inlineStr">
        <is>
          <t>Operating profit for the month</t>
        </is>
      </c>
      <c r="C14" s="18">
        <f>'Salon Month'!C40</f>
        <v/>
      </c>
      <c r="E14" s="38" t="inlineStr">
        <is>
          <t>After stock, people, rent, power, marketing and the GST that can no longer be claimed back.</t>
        </is>
      </c>
      <c r="F14" s="42" t="inlineStr">
        <is>
          <t>Monthly</t>
        </is>
      </c>
    </row>
    <row r="16">
      <c r="B16" s="3" t="inlineStr">
        <is>
          <t>The three things this example is really showing</t>
        </is>
      </c>
    </row>
    <row r="17" ht="62" customHeight="1">
      <c r="B17" s="37" t="inlineStr">
        <is>
          <t>The base beats the rate</t>
        </is>
      </c>
      <c r="C17" s="38" t="inlineStr">
        <is>
          <t>Priya is on 15% and Rehan on 12%, and the argument in most salons is about that three points. The bigger money is in whether the 15% is charged on the bill or on the bill less GST, and whether the colour she used comes off first.</t>
        </is>
      </c>
    </row>
    <row r="18" ht="62" customHeight="1">
      <c r="B18" s="37" t="inlineStr">
        <is>
          <t>Commission-heavy pay has a statutory tail</t>
        </is>
      </c>
      <c r="C18" s="38" t="inlineStr">
        <is>
          <t>Priya's commission is comfortably more than her fixed salary. That is exactly when the 50% rule in the Code on Wages starts adding part of it back into wages, which moves her PF, gratuity and bonus base. Run check (a) on the Commission Calculator before you promise anyone a new structure.</t>
        </is>
      </c>
    </row>
    <row r="19" ht="62" customHeight="1">
      <c r="B19" s="37" t="inlineStr">
        <is>
          <t>The tax change is the reason to redo this now</t>
        </is>
      </c>
      <c r="C19" s="38" t="inlineStr">
        <is>
          <t>A commission model written before September 2025 was written when the salon could claim the GST on its colour back. It cannot any more. The rate went down and the input cost went up, and the model has to be re-run on the new arithmetic.</t>
        </is>
      </c>
    </row>
    <row r="21">
      <c r="B21" s="8" t="inlineStr">
        <is>
          <t>Powered by Petpooja Invoice  |  getinvoice@petpooja.com  |  +91-92279 80766</t>
        </is>
      </c>
    </row>
  </sheetData>
  <mergeCells count="5">
    <mergeCell ref="B21:F21"/>
    <mergeCell ref="C18:F18"/>
    <mergeCell ref="C17:F17"/>
    <mergeCell ref="B5:F5"/>
    <mergeCell ref="C19:F19"/>
  </mergeCells>
  <printOptions horizontalCentered="1"/>
  <pageMargins left="0.4" right="0.4" top="0.5" bottom="0.5" header="0.5" footer="0.5"/>
  <pageSetup orientation="landscape" paperSize="9" fitToHeight="0" fitToWidth="1"/>
  <headerFooter>
    <oddHeader/>
    <oddFooter>&amp;L&amp;8 Salon Revenue &amp;&amp; Commission Calculator | Petpooja&amp;R&amp;8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2026-08-21T11:08:03Z</dcterms:created>
  <dcterms:modified xmlns:dcterms="http://purl.org/dc/terms/" xmlns:xsi="http://www.w3.org/2001/XMLSchema-instance" xsi:type="dcterms:W3CDTF">2026-08-21T11:08:03Z</dcterms:modified>
</cp:coreProperties>
</file>