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lan" sheetId="2" state="visible" r:id="rId2"/>
    <sheet xmlns:r="http://schemas.openxmlformats.org/officeDocument/2006/relationships" name="Equipment" sheetId="3" state="visible" r:id="rId3"/>
    <sheet xmlns:r="http://schemas.openxmlformats.org/officeDocument/2006/relationships" name="Layout Checks" sheetId="4" state="visible" r:id="rId4"/>
    <sheet xmlns:r="http://schemas.openxmlformats.org/officeDocument/2006/relationships" name="Example Plan" sheetId="5" state="visible" r:id="rId5"/>
    <sheet xmlns:r="http://schemas.openxmlformats.org/officeDocument/2006/relationships" name="Example Equipment" sheetId="6" state="visible" r:id="rId6"/>
    <sheet xmlns:r="http://schemas.openxmlformats.org/officeDocument/2006/relationships" name="Example Checks" sheetId="7" state="visible" r:id="rId7"/>
    <sheet xmlns:r="http://schemas.openxmlformats.org/officeDocument/2006/relationships" name="Lists" sheetId="8" state="hidden" r:id="rId8"/>
  </sheets>
  <definedNames>
    <definedName name="_xlnm.Print_Area" localSheetId="0">'Instructions'!$A$1:$D$36</definedName>
    <definedName name="_xlnm.Print_Titles" localSheetId="1">'Plan'!$15:$15</definedName>
    <definedName name="_xlnm.Print_Area" localSheetId="1">'Plan'!$A$1:$J$31</definedName>
    <definedName name="_xlnm.Print_Titles" localSheetId="2">'Equipment'!$6:$6</definedName>
    <definedName name="_xlnm.Print_Area" localSheetId="2">'Equipment'!$A$1:$J$67</definedName>
    <definedName name="_xlnm.Print_Titles" localSheetId="3">'Layout Checks'!$5:$5</definedName>
    <definedName name="_xlnm.Print_Area" localSheetId="3">'Layout Checks'!$A$1:$F$25</definedName>
    <definedName name="_xlnm.Print_Titles" localSheetId="4">'Example Plan'!$15:$15</definedName>
    <definedName name="_xlnm.Print_Area" localSheetId="4">'Example Plan'!$A$1:$J$31</definedName>
    <definedName name="_xlnm.Print_Titles" localSheetId="5">'Example Equipment'!$6:$6</definedName>
    <definedName name="_xlnm.Print_Area" localSheetId="5">'Example Equipment'!$A$1:$J$67</definedName>
    <definedName name="_xlnm.Print_Titles" localSheetId="6">'Example Checks'!$5:$5</definedName>
    <definedName name="_xlnm.Print_Area" localSheetId="6">'Example Checks'!$A$1:$F$25</definedName>
  </definedNames>
  <calcPr calcId="124519" fullCalcOnLoad="1"/>
</workbook>
</file>

<file path=xl/styles.xml><?xml version="1.0" encoding="utf-8"?>
<styleSheet xmlns="http://schemas.openxmlformats.org/spreadsheetml/2006/main">
  <numFmts count="3">
    <numFmt numFmtId="164" formatCode="#,##,##0;(#,##,##0);&quot;&quot;"/>
    <numFmt numFmtId="165" formatCode="#,##0.0;-#,##0.0;&quot;-&quot;"/>
    <numFmt numFmtId="166" formatCode="#,##0.0"/>
  </numFmts>
  <fonts count="9">
    <font>
      <name val="Calibri"/>
      <family val="2"/>
      <color theme="1"/>
      <sz val="11"/>
      <scheme val="minor"/>
    </font>
    <font>
      <name val="Calibri"/>
      <b val="1"/>
      <color rgb="001F2937"/>
      <sz val="16"/>
    </font>
    <font>
      <name val="Calibri"/>
      <i val="1"/>
      <color rgb="006B7280"/>
      <sz val="9"/>
    </font>
    <font>
      <name val="Calibri"/>
      <b val="1"/>
      <color rgb="00FFFFFF"/>
      <sz val="11"/>
    </font>
    <font>
      <name val="Calibri"/>
      <b val="1"/>
      <color rgb="001F2937"/>
      <sz val="10"/>
    </font>
    <font>
      <name val="Calibri"/>
      <color rgb="001F2937"/>
      <sz val="10"/>
    </font>
    <font>
      <name val="Calibri"/>
      <b val="1"/>
      <color rgb="00C52031"/>
      <sz val="9"/>
    </font>
    <font>
      <name val="Calibri"/>
      <b val="1"/>
      <color rgb="0015803D"/>
      <sz val="10"/>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F9FAFB"/>
        <bgColor rgb="00F9FAFB"/>
      </patternFill>
    </fill>
    <fill>
      <patternFill patternType="solid">
        <fgColor rgb="00FFF4C2"/>
        <bgColor rgb="00FFF4C2"/>
      </patternFill>
    </fill>
    <fill>
      <patternFill patternType="solid">
        <fgColor rgb="001F2937"/>
        <bgColor rgb="001F2937"/>
      </patternFill>
    </fill>
    <fill>
      <patternFill patternType="solid">
        <fgColor rgb="00F3F4F6"/>
        <bgColor rgb="00F3F4F6"/>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35">
    <xf numFmtId="0" fontId="0" fillId="0" borderId="0" pivotButton="0" quotePrefix="0" xfId="0"/>
    <xf numFmtId="0" fontId="1" fillId="0" borderId="0" applyAlignment="1" pivotButton="0" quotePrefix="0" xfId="0">
      <alignment horizontal="left" vertical="center" wrapText="1"/>
    </xf>
    <xf numFmtId="0" fontId="8" fillId="0" borderId="0" applyAlignment="1" pivotButton="0" quotePrefix="0" xfId="0">
      <alignment horizontal="left" vertical="center" wrapText="1"/>
    </xf>
    <xf numFmtId="0" fontId="3" fillId="2" borderId="0" applyAlignment="1" pivotButton="0" quotePrefix="0" xfId="0">
      <alignment horizontal="left" vertical="center" wrapText="1"/>
    </xf>
    <xf numFmtId="0" fontId="0" fillId="2" borderId="0" pivotButton="0" quotePrefix="0" xfId="0"/>
    <xf numFmtId="0" fontId="4" fillId="3" borderId="1" applyAlignment="1" pivotButton="0" quotePrefix="0" xfId="0">
      <alignment horizontal="left" vertical="top" wrapText="1"/>
    </xf>
    <xf numFmtId="0" fontId="5" fillId="0" borderId="1" applyAlignment="1" pivotButton="0" quotePrefix="0" xfId="0">
      <alignment horizontal="left" vertical="top" wrapText="1"/>
    </xf>
    <xf numFmtId="0" fontId="0" fillId="0" borderId="1" pivotButton="0" quotePrefix="0" xfId="0"/>
    <xf numFmtId="0" fontId="2" fillId="0" borderId="0" applyAlignment="1" pivotButton="0" quotePrefix="0" xfId="0">
      <alignment horizontal="left" vertical="top" wrapText="1"/>
    </xf>
    <xf numFmtId="0" fontId="2" fillId="6" borderId="0" applyAlignment="1" pivotButton="0" quotePrefix="0" xfId="0">
      <alignment horizontal="left" vertical="top" wrapText="1"/>
    </xf>
    <xf numFmtId="0" fontId="0" fillId="6" borderId="0" pivotButton="0" quotePrefix="0" xfId="0"/>
    <xf numFmtId="0" fontId="2" fillId="0" borderId="0" applyAlignment="1" pivotButton="0" quotePrefix="0" xfId="0">
      <alignment horizontal="center" vertical="center" wrapText="1"/>
    </xf>
    <xf numFmtId="0" fontId="2" fillId="0" borderId="0" applyAlignment="1" pivotButton="0" quotePrefix="0" xfId="0">
      <alignment horizontal="left" vertical="center" wrapText="1"/>
    </xf>
    <xf numFmtId="0" fontId="4" fillId="3" borderId="1" applyAlignment="1" pivotButton="0" quotePrefix="0" xfId="0">
      <alignment horizontal="left" vertical="center" wrapText="1"/>
    </xf>
    <xf numFmtId="0" fontId="0" fillId="3" borderId="1" pivotButton="0" quotePrefix="0" xfId="0"/>
    <xf numFmtId="0" fontId="5" fillId="4" borderId="1" applyAlignment="1" applyProtection="1" pivotButton="0" quotePrefix="0" xfId="0">
      <alignment horizontal="center" vertical="center" wrapText="1"/>
      <protection locked="0" hidden="0"/>
    </xf>
    <xf numFmtId="0" fontId="0" fillId="4" borderId="1" applyProtection="1" pivotButton="0" quotePrefix="0" xfId="0">
      <protection locked="0" hidden="0"/>
    </xf>
    <xf numFmtId="164" fontId="5" fillId="4" borderId="1" applyAlignment="1" applyProtection="1" pivotButton="0" quotePrefix="0" xfId="0">
      <alignment horizontal="center" vertical="center" wrapText="1"/>
      <protection locked="0" hidden="0"/>
    </xf>
    <xf numFmtId="0" fontId="3" fillId="5" borderId="1" applyAlignment="1" pivotButton="0" quotePrefix="0" xfId="0">
      <alignment horizontal="center" vertical="center" wrapText="1"/>
    </xf>
    <xf numFmtId="0" fontId="2" fillId="0" borderId="1" applyAlignment="1" pivotButton="0" quotePrefix="0" xfId="0">
      <alignment horizontal="left" vertical="top" wrapText="1"/>
    </xf>
    <xf numFmtId="0" fontId="4" fillId="0" borderId="1" applyAlignment="1" pivotButton="0" quotePrefix="0" xfId="0">
      <alignment horizontal="center" vertical="center" wrapText="1"/>
    </xf>
    <xf numFmtId="164" fontId="5" fillId="4" borderId="1" applyAlignment="1" applyProtection="1" pivotButton="0" quotePrefix="0" xfId="0">
      <alignment horizontal="right" vertical="center"/>
      <protection locked="0" hidden="0"/>
    </xf>
    <xf numFmtId="165" fontId="5" fillId="0" borderId="1" applyAlignment="1" pivotButton="0" quotePrefix="0" xfId="0">
      <alignment horizontal="right" vertical="center"/>
    </xf>
    <xf numFmtId="166" fontId="6" fillId="0" borderId="1" applyAlignment="1" pivotButton="0" quotePrefix="0" xfId="0">
      <alignment horizontal="right" vertical="center"/>
    </xf>
    <xf numFmtId="1" fontId="5" fillId="4" borderId="1" applyAlignment="1" applyProtection="1" pivotButton="0" quotePrefix="0" xfId="0">
      <alignment horizontal="center" vertical="center" wrapText="1"/>
      <protection locked="0" hidden="0"/>
    </xf>
    <xf numFmtId="0" fontId="2" fillId="0" borderId="1" applyAlignment="1" pivotButton="0" quotePrefix="0" xfId="0">
      <alignment horizontal="center" vertical="center" wrapText="1"/>
    </xf>
    <xf numFmtId="0" fontId="4" fillId="4" borderId="1" applyAlignment="1" applyProtection="1" pivotButton="0" quotePrefix="0" xfId="0">
      <alignment horizontal="left" vertical="center" wrapText="1"/>
      <protection locked="0" hidden="0"/>
    </xf>
    <xf numFmtId="164" fontId="4" fillId="3" borderId="1" applyAlignment="1" pivotButton="0" quotePrefix="0" xfId="0">
      <alignment horizontal="right" vertical="center"/>
    </xf>
    <xf numFmtId="166" fontId="4" fillId="3" borderId="1" applyAlignment="1" pivotButton="0" quotePrefix="0" xfId="0">
      <alignment horizontal="right" vertical="center"/>
    </xf>
    <xf numFmtId="0" fontId="6" fillId="0" borderId="0" applyAlignment="1" pivotButton="0" quotePrefix="0" xfId="0">
      <alignment horizontal="left" vertical="center" wrapText="1"/>
    </xf>
    <xf numFmtId="0" fontId="7" fillId="0" borderId="0" applyAlignment="1" pivotButton="0" quotePrefix="0" xfId="0">
      <alignment horizontal="left" vertical="center" wrapText="1"/>
    </xf>
    <xf numFmtId="0" fontId="5" fillId="4" borderId="1" applyAlignment="1" applyProtection="1" pivotButton="0" quotePrefix="0" xfId="0">
      <alignment horizontal="left" vertical="center" wrapText="1"/>
      <protection locked="0" hidden="0"/>
    </xf>
    <xf numFmtId="166" fontId="5" fillId="0" borderId="1" applyAlignment="1" pivotButton="0" quotePrefix="0" xfId="0">
      <alignment horizontal="right" vertical="center"/>
    </xf>
    <xf numFmtId="0" fontId="4" fillId="0" borderId="0" applyAlignment="1" pivotButton="0" quotePrefix="0" xfId="0">
      <alignment horizontal="center" vertical="center" wrapText="1"/>
    </xf>
    <xf numFmtId="0" fontId="4" fillId="3"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Restaurant Kitchen Layout Planner</t>
        </is>
      </c>
    </row>
    <row r="3" ht="36" customHeight="1">
      <c r="B3" s="2" t="inlineStr">
        <is>
          <t>Plan the zones of a restaurant or cloud kitchen against FSSAI Schedule 4, and check that your equipment fits the floor</t>
        </is>
      </c>
    </row>
    <row r="4"/>
    <row r="5" ht="19" customHeight="1">
      <c r="B5" s="3" t="inlineStr">
        <is>
          <t xml:space="preserve">  READ THIS FIRST</t>
        </is>
      </c>
      <c r="C5" s="4" t="n"/>
    </row>
    <row r="6" ht="44" customHeight="1">
      <c r="B6" s="5" t="inlineStr">
        <is>
          <t>Food moves one way</t>
        </is>
      </c>
      <c r="C6" s="6" t="inlineStr">
        <is>
          <t>Schedule 4 Part II asks for a layout that keeps food preparation away from goods receiving, as far as possible, and for floor drains that flow opposite to the direction of food preparation. Plan the flow first: receiving, stores, preparation, cooking, the pass.</t>
        </is>
      </c>
    </row>
    <row r="7" ht="44" customHeight="1">
      <c r="B7" s="5" t="inlineStr">
        <is>
          <t>Some zones Schedule 4 asks for by name</t>
        </is>
      </c>
      <c r="C7" s="6" t="inlineStr">
        <is>
          <t>A separate preparation area for raw meat, poultry and seafood, a separate place for washing pots, separate storage for cleaning chemicals, and changing rooms that do not open into food areas. The Plan sheet marks each zone.</t>
        </is>
      </c>
    </row>
    <row r="8" ht="44" customHeight="1">
      <c r="B8" s="5" t="inlineStr">
        <is>
          <t>Size from your equipment, not from a rule of thumb</t>
        </is>
      </c>
      <c r="C8" s="6" t="inlineStr">
        <is>
          <t>We give no square feet per cover figure, because none we could verify exists. The planner adds up what your own equipment and the space to work it need, and compares that with your floor.</t>
        </is>
      </c>
    </row>
    <row r="9" ht="31" customHeight="1">
      <c r="B9" s="5" t="inlineStr">
        <is>
          <t>Licence or registration changes the weight</t>
        </is>
      </c>
      <c r="C9" s="6" t="inlineStr">
        <is>
          <t>Part II and Part V bind licensed food businesses. On an FSSAI registration, Part I applies and these points are good practice rather than your legal floor.</t>
        </is>
      </c>
    </row>
    <row r="10"/>
    <row r="11" ht="19" customHeight="1">
      <c r="B11" s="3" t="inlineStr">
        <is>
          <t xml:space="preserve">  WHAT IS IN THIS WORKBOOK</t>
        </is>
      </c>
      <c r="C11" s="4" t="n"/>
    </row>
    <row r="12" ht="44" customHeight="1">
      <c r="B12" s="5" t="inlineStr">
        <is>
          <t>Plan</t>
        </is>
      </c>
      <c r="C12" s="6" t="inlineStr">
        <is>
          <t>Your kitchen in six answers, then twelve zones plus two you can name: whether each is needed, whether it has its own area, the area you give it, the area its equipment needs and its order along the food flow. The checks below the zones do not print.</t>
        </is>
      </c>
    </row>
    <row r="13" ht="31" customHeight="1">
      <c r="B13" s="5" t="inlineStr">
        <is>
          <t>Equipment</t>
        </is>
      </c>
      <c r="C13" s="6" t="inlineStr">
        <is>
          <t>Up to 60 items, each with its zone, quantity, width, depth and the working space in front, turned into square feet.</t>
        </is>
      </c>
    </row>
    <row r="14" ht="31" customHeight="1">
      <c r="B14" s="5" t="inlineStr">
        <is>
          <t>Layout Checks</t>
        </is>
      </c>
      <c r="C14" s="6" t="inlineStr">
        <is>
          <t>Twenty Schedule 4 layout points, each with what Schedule 4 says, to answer Yes, No or Not applicable.</t>
        </is>
      </c>
    </row>
    <row r="15" ht="31" customHeight="1">
      <c r="B15" s="5" t="inlineStr">
        <is>
          <t>Example Plan, Example Equipment, Example Checks</t>
        </is>
      </c>
      <c r="C15" s="6" t="inlineStr">
        <is>
          <t>A made-up 60-cover dine-in kitchen in Pune on 600 sq ft, filled in. One layout check is answered No, to show what a flag looks like.</t>
        </is>
      </c>
    </row>
    <row r="16"/>
    <row r="17" ht="19" customHeight="1">
      <c r="B17" s="3" t="inlineStr">
        <is>
          <t xml:space="preserve">  HOW TO USE IT</t>
        </is>
      </c>
      <c r="C17" s="4" t="n"/>
    </row>
    <row r="18" ht="31" customHeight="1">
      <c r="B18" s="5" t="inlineStr">
        <is>
          <t>Step 1</t>
        </is>
      </c>
      <c r="C18" s="6" t="inlineStr">
        <is>
          <t>Open the Example Plan first, then the Example Equipment and Example Checks, to see how the plan, the equipment and the checks fit together.</t>
        </is>
      </c>
    </row>
    <row r="19" ht="31" customHeight="1">
      <c r="B19" s="5" t="inlineStr">
        <is>
          <t>Step 2</t>
        </is>
      </c>
      <c r="C19" s="6" t="inlineStr">
        <is>
          <t>On the Plan, answer the six questions in section 1: format, licence or registration, non-vegetarian food, cooking or frying, and the kitchen floor area in square feet.</t>
        </is>
      </c>
    </row>
    <row r="20" ht="44" customHeight="1">
      <c r="B20" s="5" t="inlineStr">
        <is>
          <t>Step 3</t>
        </is>
      </c>
      <c r="C20" s="6" t="inlineStr">
        <is>
          <t>On the Equipment sheet, list each item that stands on the floor, pick its zone, and enter its quantity, width and depth from the spec sheet. Our equipment planners for cafes, bakeries, bars, pizzerias and cloud kitchens give you the list.</t>
        </is>
      </c>
    </row>
    <row r="21" ht="44" customHeight="1">
      <c r="B21" s="5" t="inlineStr">
        <is>
          <t>Step 4</t>
        </is>
      </c>
      <c r="C21" s="6" t="inlineStr">
        <is>
          <t>For each item, enter the working space in front in centimetres: where a person stands, and room for a door or drawer to open. Ask your designer or kitchen supplier if you are unsure.</t>
        </is>
      </c>
    </row>
    <row r="22" ht="31" customHeight="1">
      <c r="B22" s="5" t="inlineStr">
        <is>
          <t>Step 5</t>
        </is>
      </c>
      <c r="C22" s="6" t="inlineStr">
        <is>
          <t>Back on the Plan, say whether each zone has its own area, and enter the area you can give it. The Short by column shows a zone whose equipment will not fit.</t>
        </is>
      </c>
    </row>
    <row r="23" ht="31" customHeight="1">
      <c r="B23" s="5" t="inlineStr">
        <is>
          <t>Step 6</t>
        </is>
      </c>
      <c r="C23" s="6" t="inlineStr">
        <is>
          <t>Number the first seven zones in the order food moves through them, 1 for receiving. The check below the zones says if food would move backwards.</t>
        </is>
      </c>
    </row>
    <row r="24" ht="18" customHeight="1">
      <c r="B24" s="5" t="inlineStr">
        <is>
          <t>Step 7</t>
        </is>
      </c>
      <c r="C24" s="6" t="inlineStr">
        <is>
          <t>Walk the kitchen, or the drawing, with the Layout Checks sheet and answer each point.</t>
        </is>
      </c>
    </row>
    <row r="25" ht="31" customHeight="1">
      <c r="B25" s="5" t="inlineStr">
        <is>
          <t>Step 8</t>
        </is>
      </c>
      <c r="C25" s="6" t="inlineStr">
        <is>
          <t>Read the checks under section 3 of the Plan. When it says All checks OK, take the plan to your designer.</t>
        </is>
      </c>
    </row>
    <row r="26"/>
    <row r="27" ht="19" customHeight="1">
      <c r="B27" s="3" t="inlineStr">
        <is>
          <t xml:space="preserve">  WHAT THIS WORKBOOK DOES NOT DO</t>
        </is>
      </c>
      <c r="C27" s="4" t="n"/>
    </row>
    <row r="28" ht="18" customHeight="1">
      <c r="B28" s="6" t="inlineStr">
        <is>
          <t>•  It does not draw the layout. It checks space and Schedule 4 points; the drawing is your designer's.</t>
        </is>
      </c>
      <c r="C28" s="7" t="n"/>
    </row>
    <row r="29" ht="31" customHeight="1">
      <c r="B29" s="6" t="inlineStr">
        <is>
          <t>•  It does not design gas, fire safety, drainage, electrical or ventilation systems. Those need qualified professionals and your local approvals, which vary by city and state.</t>
        </is>
      </c>
      <c r="C29" s="7" t="n"/>
    </row>
    <row r="30" ht="31" customHeight="1">
      <c r="B30" s="6" t="inlineStr">
        <is>
          <t>•  It does not give a standard aisle width or working space. Your equipment, your staff and your designer decide those; the example's figures are its own choices.</t>
        </is>
      </c>
      <c r="C30" s="7" t="n"/>
    </row>
    <row r="31" ht="18" customHeight="1">
      <c r="B31" s="6" t="inlineStr">
        <is>
          <t>•  It does not replace an FSSAI inspection or a licence application. General guidance, not legal advice.</t>
        </is>
      </c>
      <c r="C31" s="7" t="n"/>
    </row>
    <row r="32"/>
    <row r="33" ht="28" customHeight="1">
      <c r="B33" s="8" t="inlineStr">
        <is>
          <t>Sources: Schedule 4, Parts II and V, FSS (Licensing and Registration of Food Businesses) Regulations 2011, gazette text, read 03-Nov-2026, cited by Part and heading rather than clause number.</t>
        </is>
      </c>
    </row>
    <row r="34" ht="28" customHeight="1">
      <c r="B34" s="9" t="inlineStr">
        <is>
          <t>Yellow cells are for you to fill. Every other cell is worked out and locked; the sheets have no password, so Review &gt; Unprotect Sheet opens them if you need to.</t>
        </is>
      </c>
      <c r="C34" s="10" t="n"/>
    </row>
    <row r="35"/>
    <row r="36" ht="16" customHeight="1">
      <c r="B36" s="11" t="inlineStr">
        <is>
          <t>Powered by Petpooja POSS  |  getposs@petpooja.com  |  +91-9104369797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3">
    <mergeCell ref="B30:C30"/>
    <mergeCell ref="B2:C2"/>
    <mergeCell ref="B29:C29"/>
    <mergeCell ref="B33:C33"/>
    <mergeCell ref="B11:C11"/>
    <mergeCell ref="B3:C3"/>
    <mergeCell ref="B5:C5"/>
    <mergeCell ref="B34:C34"/>
    <mergeCell ref="B28:C28"/>
    <mergeCell ref="B36:C36"/>
    <mergeCell ref="B31:C31"/>
    <mergeCell ref="B17:C17"/>
    <mergeCell ref="B27:C27"/>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N50"/>
  <sheetViews>
    <sheetView showGridLines="0" workbookViewId="0">
      <selection activeCell="A1" sqref="A1"/>
    </sheetView>
  </sheetViews>
  <sheetFormatPr baseColWidth="8" defaultRowHeight="15"/>
  <cols>
    <col width="2" customWidth="1" min="1" max="1"/>
    <col width="28" customWidth="1" min="2" max="2"/>
    <col width="50" customWidth="1" min="3" max="3"/>
    <col width="13" customWidth="1" min="4" max="4"/>
    <col width="11" customWidth="1" min="5" max="5"/>
    <col width="12" customWidth="1" min="6" max="6"/>
    <col width="13" customWidth="1" min="7" max="7"/>
    <col width="11" customWidth="1" min="8" max="8"/>
    <col width="10" customWidth="1" min="9" max="9"/>
    <col width="2" customWidth="1" min="10" max="10"/>
    <col hidden="1" width="13" customWidth="1" min="11" max="11"/>
    <col hidden="1" width="13" customWidth="1" min="12" max="12"/>
    <col hidden="1" width="13" customWidth="1" min="13" max="13"/>
    <col hidden="1" width="13" customWidth="1" min="14" max="14"/>
  </cols>
  <sheetData>
    <row r="1"/>
    <row r="2" ht="26" customHeight="1">
      <c r="B2" s="1" t="inlineStr">
        <is>
          <t>KITCHEN LAYOUT PLAN</t>
        </is>
      </c>
    </row>
    <row r="3" ht="16" customHeight="1">
      <c r="B3" s="12" t="inlineStr">
        <is>
          <t>Fill the yellow cells. The zone areas come from the Equipment sheet; the checks are on the Layout Checks sheet.</t>
        </is>
      </c>
    </row>
    <row r="4"/>
    <row r="5" ht="19" customHeight="1">
      <c r="B5" s="3" t="inlineStr">
        <is>
          <t xml:space="preserve">  1. YOUR KITCHEN</t>
        </is>
      </c>
      <c r="C5" s="4" t="n"/>
      <c r="D5" s="4" t="n"/>
      <c r="E5" s="4" t="n"/>
      <c r="F5" s="4" t="n"/>
      <c r="G5" s="4" t="n"/>
      <c r="H5" s="4" t="n"/>
      <c r="I5" s="4" t="n"/>
    </row>
    <row r="6" ht="18" customHeight="1">
      <c r="B6" s="13" t="inlineStr">
        <is>
          <t>Restaurant name</t>
        </is>
      </c>
      <c r="C6" s="14" t="n"/>
      <c r="D6" s="15" t="n"/>
      <c r="E6" s="16" t="n"/>
    </row>
    <row r="7" ht="18" customHeight="1">
      <c r="B7" s="13" t="inlineStr">
        <is>
          <t>Format</t>
        </is>
      </c>
      <c r="C7" s="14" t="n"/>
      <c r="D7" s="15" t="n"/>
      <c r="E7" s="16" t="n"/>
    </row>
    <row r="8" ht="18" customHeight="1">
      <c r="B8" s="13" t="inlineStr">
        <is>
          <t>FSSAI licence or registration</t>
        </is>
      </c>
      <c r="C8" s="14" t="n"/>
      <c r="D8" s="15" t="n"/>
      <c r="E8" s="16" t="n"/>
    </row>
    <row r="9" ht="18" customHeight="1">
      <c r="B9" s="13" t="inlineStr">
        <is>
          <t>Do you serve non-vegetarian food?</t>
        </is>
      </c>
      <c r="C9" s="14" t="n"/>
      <c r="D9" s="15" t="n"/>
      <c r="E9" s="16" t="n"/>
    </row>
    <row r="10" ht="18" customHeight="1">
      <c r="B10" s="13" t="inlineStr">
        <is>
          <t>Do you cook or fry on the premises?</t>
        </is>
      </c>
      <c r="C10" s="14" t="n"/>
      <c r="D10" s="15" t="n"/>
      <c r="E10" s="16" t="n"/>
    </row>
    <row r="11" ht="18" customHeight="1">
      <c r="B11" s="13" t="inlineStr">
        <is>
          <t>Kitchen floor area available (sq ft)</t>
        </is>
      </c>
      <c r="C11" s="14" t="n"/>
      <c r="D11" s="17" t="n"/>
      <c r="E11" s="16" t="n"/>
    </row>
    <row r="12" ht="16" customHeight="1">
      <c r="B12" s="12" t="inlineStr">
        <is>
          <t>Area in square feet, measured inside the walls. 1 square metre is about 10.76 sq ft.</t>
        </is>
      </c>
    </row>
    <row r="13"/>
    <row r="14" ht="19" customHeight="1">
      <c r="B14" s="3" t="inlineStr">
        <is>
          <t xml:space="preserve">  2. ZONES</t>
        </is>
      </c>
      <c r="C14" s="4" t="n"/>
      <c r="D14" s="4" t="n"/>
      <c r="E14" s="4" t="n"/>
      <c r="F14" s="4" t="n"/>
      <c r="G14" s="4" t="n"/>
      <c r="H14" s="4" t="n"/>
      <c r="I14" s="4" t="n"/>
    </row>
    <row r="15" ht="63" customHeight="1">
      <c r="B15" s="18" t="inlineStr">
        <is>
          <t>Zone</t>
        </is>
      </c>
      <c r="C15" s="18" t="inlineStr">
        <is>
          <t>Why it matters (Schedule 4)</t>
        </is>
      </c>
      <c r="D15" s="18" t="inlineStr">
        <is>
          <t>Needed?</t>
        </is>
      </c>
      <c r="E15" s="18" t="inlineStr">
        <is>
          <t>Separate area?</t>
        </is>
      </c>
      <c r="F15" s="18" t="inlineStr">
        <is>
          <t>Area you give it (sq ft)</t>
        </is>
      </c>
      <c r="G15" s="18" t="inlineStr">
        <is>
          <t>Equipment and working space (sq ft)</t>
        </is>
      </c>
      <c r="H15" s="18" t="inlineStr">
        <is>
          <t>Short by (sq ft)</t>
        </is>
      </c>
      <c r="I15" s="18" t="inlineStr">
        <is>
          <t>Order along the food flow</t>
        </is>
      </c>
    </row>
    <row r="16" ht="40" customHeight="1">
      <c r="B16" s="13" t="inlineStr">
        <is>
          <t>Goods receiving</t>
        </is>
      </c>
      <c r="C16" s="19" t="inlineStr">
        <is>
          <t>Part II asks for a layout that keeps food preparation away from goods receiving, as far as possible. Even a corner works if it is not on the cooking line.</t>
        </is>
      </c>
      <c r="D16" s="20">
        <f>IF($D$8="FSSAI registration","Good practice","Asked for")</f>
        <v/>
      </c>
      <c r="E16" s="15" t="n"/>
      <c r="F16" s="21" t="n"/>
      <c r="G16" s="22">
        <f>ROUND(SUMIF('Equipment'!$C$7:$C$66,B16,'Equipment'!$I$7:$I$66),1)</f>
        <v/>
      </c>
      <c r="H16" s="23">
        <f>IF(N(F16)=0,"",IF(G16&gt;F16,ROUND(G16-F16,1),""))</f>
        <v/>
      </c>
      <c r="I16" s="24" t="n"/>
      <c r="K16">
        <f>IF(AND(OR(D16="Asked for",D16="Good practice"),E16="No"),1,0)</f>
        <v/>
      </c>
      <c r="L16">
        <f>IF(AND(N(F16)&gt;0,G16&gt;F16),1,0)</f>
        <v/>
      </c>
      <c r="M16">
        <f>IF(AND(D16&lt;&gt;"Not needed",D16&lt;&gt;"Optional",E16=""),1,0)</f>
        <v/>
      </c>
      <c r="N16">
        <f>IF(AND(G16&gt;0,N(F16)=0),1,0)</f>
        <v/>
      </c>
    </row>
    <row r="17" ht="40" customHeight="1">
      <c r="B17" s="13" t="inlineStr">
        <is>
          <t>Dry store</t>
        </is>
      </c>
      <c r="C17" s="19" t="inlineStr">
        <is>
          <t>Part II asks for storage that protects food from contamination and pests, with raw materials kept apart from packaging and stationery.</t>
        </is>
      </c>
      <c r="D17" s="20">
        <f>IF($D$8="FSSAI registration","Good practice","Asked for")</f>
        <v/>
      </c>
      <c r="E17" s="15" t="n"/>
      <c r="F17" s="21" t="n"/>
      <c r="G17" s="22">
        <f>ROUND(SUMIF('Equipment'!$C$7:$C$66,B17,'Equipment'!$I$7:$I$66),1)</f>
        <v/>
      </c>
      <c r="H17" s="23">
        <f>IF(N(F17)=0,"",IF(G17&gt;F17,ROUND(G17-F17,1),""))</f>
        <v/>
      </c>
      <c r="I17" s="24" t="n"/>
      <c r="K17">
        <f>IF(AND(OR(D17="Asked for",D17="Good practice"),E17="No"),1,0)</f>
        <v/>
      </c>
      <c r="L17">
        <f>IF(AND(N(F17)&gt;0,G17&gt;F17),1,0)</f>
        <v/>
      </c>
      <c r="M17">
        <f>IF(AND(D17&lt;&gt;"Not needed",D17&lt;&gt;"Optional",E17=""),1,0)</f>
        <v/>
      </c>
      <c r="N17">
        <f>IF(AND(G17&gt;0,N(F17)=0),1,0)</f>
        <v/>
      </c>
    </row>
    <row r="18" ht="31" customHeight="1">
      <c r="B18" s="13" t="inlineStr">
        <is>
          <t>Cold store (fridges and freezers)</t>
        </is>
      </c>
      <c r="C18" s="19" t="inlineStr">
        <is>
          <t>Part II asks for cold storage according to the type of food. Raw and cooked are kept apart inside it.</t>
        </is>
      </c>
      <c r="D18" s="20">
        <f>IF($D$8="FSSAI registration","Good practice","Asked for")</f>
        <v/>
      </c>
      <c r="E18" s="15" t="n"/>
      <c r="F18" s="21" t="n"/>
      <c r="G18" s="22">
        <f>ROUND(SUMIF('Equipment'!$C$7:$C$66,B18,'Equipment'!$I$7:$I$66),1)</f>
        <v/>
      </c>
      <c r="H18" s="23">
        <f>IF(N(F18)=0,"",IF(G18&gt;F18,ROUND(G18-F18,1),""))</f>
        <v/>
      </c>
      <c r="I18" s="24" t="n"/>
      <c r="K18">
        <f>IF(AND(OR(D18="Asked for",D18="Good practice"),E18="No"),1,0)</f>
        <v/>
      </c>
      <c r="L18">
        <f>IF(AND(N(F18)&gt;0,G18&gt;F18),1,0)</f>
        <v/>
      </c>
      <c r="M18">
        <f>IF(AND(D18&lt;&gt;"Not needed",D18&lt;&gt;"Optional",E18=""),1,0)</f>
        <v/>
      </c>
      <c r="N18">
        <f>IF(AND(G18&gt;0,N(F18)=0),1,0)</f>
        <v/>
      </c>
    </row>
    <row r="19" ht="40" customHeight="1">
      <c r="B19" s="13" t="inlineStr">
        <is>
          <t>Vegetarian preparation</t>
        </is>
      </c>
      <c r="C19" s="19" t="inlineStr">
        <is>
          <t>Part V asks for the preparation, processing and cooking of veg and non-veg products to be segregated, and for fruit and vegetables to be washed before cutting.</t>
        </is>
      </c>
      <c r="D19" s="20">
        <f>IF($D$8="FSSAI registration","Good practice","Asked for")</f>
        <v/>
      </c>
      <c r="E19" s="15" t="n"/>
      <c r="F19" s="21" t="n"/>
      <c r="G19" s="22">
        <f>ROUND(SUMIF('Equipment'!$C$7:$C$66,B19,'Equipment'!$I$7:$I$66),1)</f>
        <v/>
      </c>
      <c r="H19" s="23">
        <f>IF(N(F19)=0,"",IF(G19&gt;F19,ROUND(G19-F19,1),""))</f>
        <v/>
      </c>
      <c r="I19" s="24" t="n"/>
      <c r="K19">
        <f>IF(AND(OR(D19="Asked for",D19="Good practice"),E19="No"),1,0)</f>
        <v/>
      </c>
      <c r="L19">
        <f>IF(AND(N(F19)&gt;0,G19&gt;F19),1,0)</f>
        <v/>
      </c>
      <c r="M19">
        <f>IF(AND(D19&lt;&gt;"Not needed",D19&lt;&gt;"Optional",E19=""),1,0)</f>
        <v/>
      </c>
      <c r="N19">
        <f>IF(AND(G19&gt;0,N(F19)=0),1,0)</f>
        <v/>
      </c>
    </row>
    <row r="20" ht="40" customHeight="1">
      <c r="B20" s="13" t="inlineStr">
        <is>
          <t>Non-vegetarian preparation</t>
        </is>
      </c>
      <c r="C20" s="19" t="inlineStr">
        <is>
          <t>Part V asks for separate items and a separate preparation area for raw meat, poultry and seafood, to avoid cross contamination.</t>
        </is>
      </c>
      <c r="D20" s="20">
        <f>IF($D$9="No","Not needed",IF($D$9="Yes",IF($D$8="FSSAI registration","Good practice","Asked for"),"Answer section 1"))</f>
        <v/>
      </c>
      <c r="E20" s="15" t="n"/>
      <c r="F20" s="21" t="n"/>
      <c r="G20" s="22">
        <f>ROUND(SUMIF('Equipment'!$C$7:$C$66,B20,'Equipment'!$I$7:$I$66),1)</f>
        <v/>
      </c>
      <c r="H20" s="23">
        <f>IF(N(F20)=0,"",IF(G20&gt;F20,ROUND(G20-F20,1),""))</f>
        <v/>
      </c>
      <c r="I20" s="24" t="n"/>
      <c r="K20">
        <f>IF(AND(OR(D20="Asked for",D20="Good practice"),E20="No"),1,0)</f>
        <v/>
      </c>
      <c r="L20">
        <f>IF(AND(N(F20)&gt;0,G20&gt;F20),1,0)</f>
        <v/>
      </c>
      <c r="M20">
        <f>IF(AND(D20&lt;&gt;"Not needed",D20&lt;&gt;"Optional",E20=""),1,0)</f>
        <v/>
      </c>
      <c r="N20">
        <f>IF(AND(G20&gt;0,N(F20)=0),1,0)</f>
        <v/>
      </c>
    </row>
    <row r="21" ht="40" customHeight="1">
      <c r="B21" s="13" t="inlineStr">
        <is>
          <t>Cooking line</t>
        </is>
      </c>
      <c r="C21" s="19" t="inlineStr">
        <is>
          <t>Part V asks for a chimney of suction suited to the kitchen wherever cooking or frying is done, installed before the business starts.</t>
        </is>
      </c>
      <c r="D21" s="20">
        <f>IF($D$8="FSSAI registration","Good practice","Asked for")</f>
        <v/>
      </c>
      <c r="E21" s="15" t="n"/>
      <c r="F21" s="21" t="n"/>
      <c r="G21" s="22">
        <f>ROUND(SUMIF('Equipment'!$C$7:$C$66,B21,'Equipment'!$I$7:$I$66),1)</f>
        <v/>
      </c>
      <c r="H21" s="23">
        <f>IF(N(F21)=0,"",IF(G21&gt;F21,ROUND(G21-F21,1),""))</f>
        <v/>
      </c>
      <c r="I21" s="24" t="n"/>
      <c r="K21">
        <f>IF(AND(OR(D21="Asked for",D21="Good practice"),E21="No"),1,0)</f>
        <v/>
      </c>
      <c r="L21">
        <f>IF(AND(N(F21)&gt;0,G21&gt;F21),1,0)</f>
        <v/>
      </c>
      <c r="M21">
        <f>IF(AND(D21&lt;&gt;"Not needed",D21&lt;&gt;"Optional",E21=""),1,0)</f>
        <v/>
      </c>
      <c r="N21">
        <f>IF(AND(G21&gt;0,N(F21)=0),1,0)</f>
        <v/>
      </c>
    </row>
    <row r="22" ht="40" customHeight="1">
      <c r="B22" s="13" t="inlineStr">
        <is>
          <t>Pass and dispatch</t>
        </is>
      </c>
      <c r="C22" s="19" t="inlineStr">
        <is>
          <t>The last step of the food flow. Cooked food should leave by a route that does not cross raw food, waste or dirty dishes. Not a Schedule 4 zone in its own right.</t>
        </is>
      </c>
      <c r="D22" s="20" t="inlineStr">
        <is>
          <t>Advised</t>
        </is>
      </c>
      <c r="E22" s="15" t="n"/>
      <c r="F22" s="21" t="n"/>
      <c r="G22" s="22">
        <f>ROUND(SUMIF('Equipment'!$C$7:$C$66,B22,'Equipment'!$I$7:$I$66),1)</f>
        <v/>
      </c>
      <c r="H22" s="23">
        <f>IF(N(F22)=0,"",IF(G22&gt;F22,ROUND(G22-F22,1),""))</f>
        <v/>
      </c>
      <c r="I22" s="24" t="n"/>
      <c r="K22">
        <f>IF(AND(OR(D22="Asked for",D22="Good practice"),E22="No"),1,0)</f>
        <v/>
      </c>
      <c r="L22">
        <f>IF(AND(N(F22)&gt;0,G22&gt;F22),1,0)</f>
        <v/>
      </c>
      <c r="M22">
        <f>IF(AND(D22&lt;&gt;"Not needed",D22&lt;&gt;"Optional",E22=""),1,0)</f>
        <v/>
      </c>
      <c r="N22">
        <f>IF(AND(G22&gt;0,N(F22)=0),1,0)</f>
        <v/>
      </c>
    </row>
    <row r="23" ht="28" customHeight="1">
      <c r="B23" s="13" t="inlineStr">
        <is>
          <t>Pot wash</t>
        </is>
      </c>
      <c r="C23" s="19" t="inlineStr">
        <is>
          <t>Part V asks for a separate place for washing pots and pans.</t>
        </is>
      </c>
      <c r="D23" s="20">
        <f>IF($D$8="FSSAI registration","Good practice","Asked for")</f>
        <v/>
      </c>
      <c r="E23" s="15" t="n"/>
      <c r="F23" s="21" t="n"/>
      <c r="G23" s="22">
        <f>ROUND(SUMIF('Equipment'!$C$7:$C$66,B23,'Equipment'!$I$7:$I$66),1)</f>
        <v/>
      </c>
      <c r="H23" s="23">
        <f>IF(N(F23)=0,"",IF(G23&gt;F23,ROUND(G23-F23,1),""))</f>
        <v/>
      </c>
      <c r="I23" s="25" t="inlineStr">
        <is>
          <t>-</t>
        </is>
      </c>
      <c r="K23">
        <f>IF(AND(OR(D23="Asked for",D23="Good practice"),E23="No"),1,0)</f>
        <v/>
      </c>
      <c r="L23">
        <f>IF(AND(N(F23)&gt;0,G23&gt;F23),1,0)</f>
        <v/>
      </c>
      <c r="M23">
        <f>IF(AND(D23&lt;&gt;"Not needed",D23&lt;&gt;"Optional",E23=""),1,0)</f>
        <v/>
      </c>
      <c r="N23">
        <f>IF(AND(G23&gt;0,N(F23)=0),1,0)</f>
        <v/>
      </c>
    </row>
    <row r="24" ht="28" customHeight="1">
      <c r="B24" s="13" t="inlineStr">
        <is>
          <t>Dish and crockery wash</t>
        </is>
      </c>
      <c r="C24" s="19" t="inlineStr">
        <is>
          <t>Part V asks for sinks with a draining board, detergent and hot water for utensils, crockery and cutlery.</t>
        </is>
      </c>
      <c r="D24" s="20">
        <f>IF($D$8="FSSAI registration","Good practice","Asked for")</f>
        <v/>
      </c>
      <c r="E24" s="15" t="n"/>
      <c r="F24" s="21" t="n"/>
      <c r="G24" s="22">
        <f>ROUND(SUMIF('Equipment'!$C$7:$C$66,B24,'Equipment'!$I$7:$I$66),1)</f>
        <v/>
      </c>
      <c r="H24" s="23">
        <f>IF(N(F24)=0,"",IF(G24&gt;F24,ROUND(G24-F24,1),""))</f>
        <v/>
      </c>
      <c r="I24" s="25" t="inlineStr">
        <is>
          <t>-</t>
        </is>
      </c>
      <c r="K24">
        <f>IF(AND(OR(D24="Asked for",D24="Good practice"),E24="No"),1,0)</f>
        <v/>
      </c>
      <c r="L24">
        <f>IF(AND(N(F24)&gt;0,G24&gt;F24),1,0)</f>
        <v/>
      </c>
      <c r="M24">
        <f>IF(AND(D24&lt;&gt;"Not needed",D24&lt;&gt;"Optional",E24=""),1,0)</f>
        <v/>
      </c>
      <c r="N24">
        <f>IF(AND(G24&gt;0,N(F24)=0),1,0)</f>
        <v/>
      </c>
    </row>
    <row r="25" ht="28" customHeight="1">
      <c r="B25" s="13" t="inlineStr">
        <is>
          <t>Waste store</t>
        </is>
      </c>
      <c r="C25" s="19" t="inlineStr">
        <is>
          <t>Part II asks for waste kept in covered containers and stored so it does not contaminate food or storage areas.</t>
        </is>
      </c>
      <c r="D25" s="20">
        <f>IF($D$8="FSSAI registration","Good practice","Asked for")</f>
        <v/>
      </c>
      <c r="E25" s="15" t="n"/>
      <c r="F25" s="21" t="n"/>
      <c r="G25" s="22">
        <f>ROUND(SUMIF('Equipment'!$C$7:$C$66,B25,'Equipment'!$I$7:$I$66),1)</f>
        <v/>
      </c>
      <c r="H25" s="23">
        <f>IF(N(F25)=0,"",IF(G25&gt;F25,ROUND(G25-F25,1),""))</f>
        <v/>
      </c>
      <c r="I25" s="25" t="inlineStr">
        <is>
          <t>-</t>
        </is>
      </c>
      <c r="K25">
        <f>IF(AND(OR(D25="Asked for",D25="Good practice"),E25="No"),1,0)</f>
        <v/>
      </c>
      <c r="L25">
        <f>IF(AND(N(F25)&gt;0,G25&gt;F25),1,0)</f>
        <v/>
      </c>
      <c r="M25">
        <f>IF(AND(D25&lt;&gt;"Not needed",D25&lt;&gt;"Optional",E25=""),1,0)</f>
        <v/>
      </c>
      <c r="N25">
        <f>IF(AND(G25&gt;0,N(F25)=0),1,0)</f>
        <v/>
      </c>
    </row>
    <row r="26" ht="40" customHeight="1">
      <c r="B26" s="13" t="inlineStr">
        <is>
          <t>Staff change and hand wash</t>
        </is>
      </c>
      <c r="C26" s="19" t="inlineStr">
        <is>
          <t>Part II asks for hand washing with hot or cold water, and changing facilities that do not open directly into food areas.</t>
        </is>
      </c>
      <c r="D26" s="20">
        <f>IF($D$8="FSSAI registration","Good practice","Asked for")</f>
        <v/>
      </c>
      <c r="E26" s="15" t="n"/>
      <c r="F26" s="21" t="n"/>
      <c r="G26" s="22">
        <f>ROUND(SUMIF('Equipment'!$C$7:$C$66,B26,'Equipment'!$I$7:$I$66),1)</f>
        <v/>
      </c>
      <c r="H26" s="23">
        <f>IF(N(F26)=0,"",IF(G26&gt;F26,ROUND(G26-F26,1),""))</f>
        <v/>
      </c>
      <c r="I26" s="25" t="inlineStr">
        <is>
          <t>-</t>
        </is>
      </c>
      <c r="K26">
        <f>IF(AND(OR(D26="Asked for",D26="Good practice"),E26="No"),1,0)</f>
        <v/>
      </c>
      <c r="L26">
        <f>IF(AND(N(F26)&gt;0,G26&gt;F26),1,0)</f>
        <v/>
      </c>
      <c r="M26">
        <f>IF(AND(D26&lt;&gt;"Not needed",D26&lt;&gt;"Optional",E26=""),1,0)</f>
        <v/>
      </c>
      <c r="N26">
        <f>IF(AND(G26&gt;0,N(F26)=0),1,0)</f>
        <v/>
      </c>
    </row>
    <row r="27" ht="28" customHeight="1">
      <c r="B27" s="13" t="inlineStr">
        <is>
          <t>Chemical store</t>
        </is>
      </c>
      <c r="C27" s="19" t="inlineStr">
        <is>
          <t>Part II asks for cleaning chemicals to be stored separately, so they cannot contaminate food.</t>
        </is>
      </c>
      <c r="D27" s="20">
        <f>IF($D$8="FSSAI registration","Good practice","Asked for")</f>
        <v/>
      </c>
      <c r="E27" s="15" t="n"/>
      <c r="F27" s="21" t="n"/>
      <c r="G27" s="22">
        <f>ROUND(SUMIF('Equipment'!$C$7:$C$66,B27,'Equipment'!$I$7:$I$66),1)</f>
        <v/>
      </c>
      <c r="H27" s="23">
        <f>IF(N(F27)=0,"",IF(G27&gt;F27,ROUND(G27-F27,1),""))</f>
        <v/>
      </c>
      <c r="I27" s="25" t="inlineStr">
        <is>
          <t>-</t>
        </is>
      </c>
      <c r="K27">
        <f>IF(AND(OR(D27="Asked for",D27="Good practice"),E27="No"),1,0)</f>
        <v/>
      </c>
      <c r="L27">
        <f>IF(AND(N(F27)&gt;0,G27&gt;F27),1,0)</f>
        <v/>
      </c>
      <c r="M27">
        <f>IF(AND(D27&lt;&gt;"Not needed",D27&lt;&gt;"Optional",E27=""),1,0)</f>
        <v/>
      </c>
      <c r="N27">
        <f>IF(AND(G27&gt;0,N(F27)=0),1,0)</f>
        <v/>
      </c>
    </row>
    <row r="28" ht="40" customHeight="1">
      <c r="B28" s="26" t="inlineStr">
        <is>
          <t>Your own zone 1 (rename it)</t>
        </is>
      </c>
      <c r="C28" s="19" t="inlineStr">
        <is>
          <t>For a bar counter, bakery corner, beverage station or anything else. Type its name over this one, then pick it on the Equipment sheet.</t>
        </is>
      </c>
      <c r="D28" s="20" t="inlineStr">
        <is>
          <t>Optional</t>
        </is>
      </c>
      <c r="E28" s="15" t="n"/>
      <c r="F28" s="21" t="n"/>
      <c r="G28" s="22">
        <f>ROUND(SUMIF('Equipment'!$C$7:$C$66,B28,'Equipment'!$I$7:$I$66),1)</f>
        <v/>
      </c>
      <c r="H28" s="23">
        <f>IF(N(F28)=0,"",IF(G28&gt;F28,ROUND(G28-F28,1),""))</f>
        <v/>
      </c>
      <c r="I28" s="25" t="inlineStr">
        <is>
          <t>-</t>
        </is>
      </c>
      <c r="K28">
        <f>IF(AND(OR(D28="Asked for",D28="Good practice"),E28="No"),1,0)</f>
        <v/>
      </c>
      <c r="L28">
        <f>IF(AND(N(F28)&gt;0,G28&gt;F28),1,0)</f>
        <v/>
      </c>
      <c r="M28">
        <f>IF(AND(D28&lt;&gt;"Not needed",D28&lt;&gt;"Optional",E28=""),1,0)</f>
        <v/>
      </c>
      <c r="N28">
        <f>IF(AND(G28&gt;0,N(F28)=0),1,0)</f>
        <v/>
      </c>
    </row>
    <row r="29" ht="28" customHeight="1">
      <c r="B29" s="26" t="inlineStr">
        <is>
          <t>Your own zone 2 (rename it)</t>
        </is>
      </c>
      <c r="C29" s="19" t="inlineStr">
        <is>
          <t>A second zone of your own, if you need one. Leave it as it is if you do not.</t>
        </is>
      </c>
      <c r="D29" s="20" t="inlineStr">
        <is>
          <t>Optional</t>
        </is>
      </c>
      <c r="E29" s="15" t="n"/>
      <c r="F29" s="21" t="n"/>
      <c r="G29" s="22">
        <f>ROUND(SUMIF('Equipment'!$C$7:$C$66,B29,'Equipment'!$I$7:$I$66),1)</f>
        <v/>
      </c>
      <c r="H29" s="23">
        <f>IF(N(F29)=0,"",IF(G29&gt;F29,ROUND(G29-F29,1),""))</f>
        <v/>
      </c>
      <c r="I29" s="25" t="inlineStr">
        <is>
          <t>-</t>
        </is>
      </c>
      <c r="K29">
        <f>IF(AND(OR(D29="Asked for",D29="Good practice"),E29="No"),1,0)</f>
        <v/>
      </c>
      <c r="L29">
        <f>IF(AND(N(F29)&gt;0,G29&gt;F29),1,0)</f>
        <v/>
      </c>
      <c r="M29">
        <f>IF(AND(D29&lt;&gt;"Not needed",D29&lt;&gt;"Optional",E29=""),1,0)</f>
        <v/>
      </c>
      <c r="N29">
        <f>IF(AND(G29&gt;0,N(F29)=0),1,0)</f>
        <v/>
      </c>
    </row>
    <row r="30" ht="18" customHeight="1">
      <c r="B30" s="13" t="inlineStr">
        <is>
          <t>Total</t>
        </is>
      </c>
      <c r="C30" s="14" t="n"/>
      <c r="D30" s="14" t="n"/>
      <c r="E30" s="14" t="n"/>
      <c r="F30" s="27">
        <f>SUM(F16:F29)</f>
        <v/>
      </c>
      <c r="G30" s="28">
        <f>ROUND(SUM(G16:G29),1)</f>
        <v/>
      </c>
      <c r="H30" s="14" t="n"/>
      <c r="I30" s="14" t="n"/>
    </row>
    <row r="31" ht="26" customHeight="1">
      <c r="B31" s="8" t="inlineStr">
        <is>
          <t>Order along the food flow: number the first seven zones in the order food moves through them, 1 for where it arrives. Food should only move forward.</t>
        </is>
      </c>
    </row>
    <row r="32"/>
    <row r="33" ht="19" customHeight="1">
      <c r="B33" s="3" t="inlineStr">
        <is>
          <t xml:space="preserve">  3. SUMMARY AND CHECKS  (below the print area: it does not print)</t>
        </is>
      </c>
      <c r="C33" s="4" t="n"/>
      <c r="D33" s="4" t="n"/>
      <c r="E33" s="4" t="n"/>
      <c r="F33" s="4" t="n"/>
      <c r="G33" s="4" t="n"/>
      <c r="H33" s="4" t="n"/>
      <c r="I33" s="4" t="n"/>
    </row>
    <row r="34">
      <c r="B34" s="29">
        <f>IF(N($D$11)=0,"Enter your kitchen floor area in section 1.","")</f>
        <v/>
      </c>
    </row>
    <row r="35">
      <c r="B35" s="29">
        <f>IF(OR($D$9="",$D$10=""),"Answer the non-vegetarian and cooking questions in section 1.","")</f>
        <v/>
      </c>
    </row>
    <row r="36">
      <c r="B36" s="29">
        <f>IF(SUM(M16:M29)&gt;0,"Say whether each zone has its own area (Yes or No).","")</f>
        <v/>
      </c>
    </row>
    <row r="37">
      <c r="B37" s="29">
        <f>IF(SUM(K16:K29)&gt;0,"A zone marked Asked for, or Good practice on a registration, has no separate area. Find it a space, even a small one; in our reading, a cabinet or a marked shelf can be enough for some, such as chemicals.","")</f>
        <v/>
      </c>
    </row>
    <row r="38">
      <c r="B38" s="29">
        <f>IF(SUM(L16:L29)&gt;0,"A zone needs more space for its equipment than you have given it. See the Short by column.","")</f>
        <v/>
      </c>
    </row>
    <row r="39">
      <c r="B39" s="29">
        <f>IF(SUM(N16:N29)&gt;0,"A zone has equipment but no area entered. Give it an area so the plan can be checked.","")</f>
        <v/>
      </c>
    </row>
    <row r="40">
      <c r="B40" s="29">
        <f>IF(AND(N($D$11)&gt;0,F30&gt;$D$11),"The zone areas add up to more than the kitchen floor area.","")</f>
        <v/>
      </c>
    </row>
    <row r="41">
      <c r="B41" s="29">
        <f>IF(AND(N($D$11)&gt;0,G30&gt;$D$11),"The equipment and its working space need more floor than the kitchen has.","")</f>
        <v/>
      </c>
    </row>
    <row r="42">
      <c r="B42" s="29">
        <f>IF(NOT(COUNT(I16,I17,I18,I19,I21,I22)=6),"Number the zones along the food flow (column I) to check the order.",IF(NOT(AND(N(I16)&lt;N(I17),N(I16)&lt;N(I18),N(I17)&lt;N(I19),N(I18)&lt;N(I19),N(I19)&lt;N(I21),N(I21)&lt;N(I22),OR(N(I20)=0,AND(N(I18)&lt;N(I20),N(I20)&lt;N(I21))))),"Food moves backwards somewhere: receiving, then stores, then preparation, then cooking, then the pass.",""))</f>
        <v/>
      </c>
    </row>
    <row r="43">
      <c r="B43" s="29">
        <f>IF(SUM('Equipment'!$K$7:$K$66)+SUM('Equipment'!$L$7:$L$66)&gt;0,"An item on the equipment sheet has no zone or is missing a size, so it is not counted yet.","")</f>
        <v/>
      </c>
    </row>
    <row r="44">
      <c r="B44" s="29">
        <f>IF('Layout Checks'!$H$3&gt;0,""&amp;'Layout Checks'!$H$3&amp;" layout check(s) answered No. See the Layout Checks sheet.","")</f>
        <v/>
      </c>
    </row>
    <row r="45">
      <c r="B45" s="29">
        <f>IF('Layout Checks'!$I$3&gt;0,""&amp;'Layout Checks'!$I$3&amp;" layout check(s) still to answer.","")</f>
        <v/>
      </c>
    </row>
    <row r="46">
      <c r="B46" s="30">
        <f>IF(B34&amp;B35&amp;B36&amp;B37&amp;B38&amp;B39&amp;B40&amp;B41&amp;B42&amp;B43&amp;B44&amp;B45="","All checks OK. The plan fits the floor, every zone has a place, and food moves forward.","")</f>
        <v/>
      </c>
    </row>
    <row r="47"/>
    <row r="48" ht="40" customHeight="1">
      <c r="B48" s="9" t="inlineStr">
        <is>
          <t>This planner checks space and Schedule 4 layout points. It is not an architect's or MEP drawing: gas, fire safety, drainage and ventilation design need a qualified professional and your local approvals. General guidance, not legal advice.</t>
        </is>
      </c>
      <c r="C48" s="10" t="n"/>
      <c r="D48" s="10" t="n"/>
      <c r="E48" s="10" t="n"/>
      <c r="F48" s="10" t="n"/>
      <c r="G48" s="10" t="n"/>
      <c r="H48" s="10" t="n"/>
      <c r="I48" s="10" t="n"/>
    </row>
    <row r="49"/>
    <row r="50" ht="16" customHeight="1">
      <c r="B50" s="11" t="inlineStr">
        <is>
          <t>Powered by Petpooja POSS  |  getposs@petpooja.com  |  +91-9104369797  |  www.petpooja.com</t>
        </is>
      </c>
    </row>
  </sheetData>
  <sheetProtection selectLockedCells="0" selectUnlockedCells="0" sheet="1" objects="0" insertRows="1" insertHyperlinks="1" autoFilter="0" scenarios="0" formatColumns="0" deleteColumns="1" insertColumns="1" pivotTables="1" deleteRows="1" formatCells="0" formatRows="0" sort="0"/>
  <mergeCells count="34">
    <mergeCell ref="D10:E10"/>
    <mergeCell ref="B7:C7"/>
    <mergeCell ref="B3:I3"/>
    <mergeCell ref="B31:I31"/>
    <mergeCell ref="B46:I46"/>
    <mergeCell ref="B43:I43"/>
    <mergeCell ref="B12:I12"/>
    <mergeCell ref="D6:E6"/>
    <mergeCell ref="B48:I48"/>
    <mergeCell ref="B11:C11"/>
    <mergeCell ref="B39:I39"/>
    <mergeCell ref="D11:E11"/>
    <mergeCell ref="B2:I2"/>
    <mergeCell ref="B42:I42"/>
    <mergeCell ref="B14:I14"/>
    <mergeCell ref="B8:C8"/>
    <mergeCell ref="B44:I44"/>
    <mergeCell ref="D7:E7"/>
    <mergeCell ref="B38:I38"/>
    <mergeCell ref="B34:I34"/>
    <mergeCell ref="B10:C10"/>
    <mergeCell ref="B37:I37"/>
    <mergeCell ref="B9:C9"/>
    <mergeCell ref="D9:E9"/>
    <mergeCell ref="B40:I40"/>
    <mergeCell ref="D8:E8"/>
    <mergeCell ref="B6:C6"/>
    <mergeCell ref="B33:I33"/>
    <mergeCell ref="B5:I5"/>
    <mergeCell ref="B36:I36"/>
    <mergeCell ref="B45:I45"/>
    <mergeCell ref="B41:I41"/>
    <mergeCell ref="B35:I35"/>
    <mergeCell ref="B50:I50"/>
  </mergeCells>
  <dataValidations count="8">
    <dataValidation sqref="D7" showDropDown="0" showInputMessage="0" showErrorMessage="1" allowBlank="1" errorTitle="Pick from the list" error="Pick an option from the drop-down list." type="list">
      <formula1>=Lists!$E$2:$E$5</formula1>
    </dataValidation>
    <dataValidation sqref="D8" showDropDown="0" showInputMessage="0" showErrorMessage="1" allowBlank="1" errorTitle="Pick from the list" error="Pick an option from the drop-down list." type="list">
      <formula1>=Lists!$G$2:$G$3</formula1>
    </dataValidation>
    <dataValidation sqref="D9" showDropDown="0" showInputMessage="0" showErrorMessage="1" allowBlank="1" errorTitle="Pick from the list" error="Pick an option from the drop-down list." type="list">
      <formula1>=Lists!$A$2:$A$3</formula1>
    </dataValidation>
    <dataValidation sqref="D10" showDropDown="0" showInputMessage="0" showErrorMessage="1" allowBlank="1" errorTitle="Pick from the list" error="Pick an option from the drop-down list." type="list">
      <formula1>=Lists!$A$2:$A$3</formula1>
    </dataValidation>
    <dataValidation sqref="D11" showDropDown="0" showInputMessage="0" showErrorMessage="1" allowBlank="1" errorTitle="Enter an area" error="Enter the kitchen floor area in square feet." type="decimal" operator="greaterThan">
      <formula1>0</formula1>
    </dataValidation>
    <dataValidation sqref="E16:E29" showDropDown="0" showInputMessage="0" showErrorMessage="1" allowBlank="1" errorTitle="Pick from the list" error="Pick an option from the drop-down list." type="list">
      <formula1>=Lists!$A$2:$A$3</formula1>
    </dataValidation>
    <dataValidation sqref="F16:F29" showDropDown="0" showInputMessage="0" showErrorMessage="1" allowBlank="1" errorTitle="Enter an area" error="Enter the area in square feet, as a number." type="decimal" operator="greaterThanOrEqual">
      <formula1>0</formula1>
    </dataValidation>
    <dataValidation sqref="I16:I22" showDropDown="0" showInputMessage="0" showErrorMessage="1" allowBlank="1" errorTitle="Enter a step number" error="Enter 1 for the first step, 2 for the next." type="whole" operator="between">
      <formula1>1</formula1>
      <formula2>20</formula2>
    </dataValidation>
  </dataValidations>
  <pageMargins left="0.4" right="0.4"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L7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24" customWidth="1" min="3" max="3"/>
    <col width="7" customWidth="1" min="4" max="4"/>
    <col width="10" customWidth="1" min="5" max="5"/>
    <col width="10" customWidth="1" min="6" max="6"/>
    <col width="12" customWidth="1" min="7" max="7"/>
    <col width="12" customWidth="1" min="8" max="8"/>
    <col width="12" customWidth="1" min="9" max="9"/>
    <col width="2" customWidth="1" min="10" max="10"/>
    <col hidden="1" width="13" customWidth="1" min="11" max="11"/>
    <col hidden="1" width="13" customWidth="1" min="12" max="12"/>
  </cols>
  <sheetData>
    <row r="1"/>
    <row r="2" ht="26" customHeight="1">
      <c r="B2" s="1" t="inlineStr">
        <is>
          <t>EQUIPMENT AND WORKING SPACE</t>
        </is>
      </c>
    </row>
    <row r="3" ht="28" customHeight="1">
      <c r="B3" s="8" t="inlineStr">
        <is>
          <t>List what goes on the floor. Take width and depth from each item's spec sheet, and the working space from how a person stands and opens it. The example's figures are its own choices, not a standard.</t>
        </is>
      </c>
    </row>
    <row r="4" ht="16" customHeight="1">
      <c r="B4" s="12" t="inlineStr">
        <is>
          <t>Wall-mounted items (chimney, shelves above a table) take no floor: leave them out.</t>
        </is>
      </c>
    </row>
    <row r="5"/>
    <row r="6" ht="48" customHeight="1">
      <c r="B6" s="18" t="inlineStr">
        <is>
          <t>Item</t>
        </is>
      </c>
      <c r="C6" s="18" t="inlineStr">
        <is>
          <t>Zone</t>
        </is>
      </c>
      <c r="D6" s="18" t="inlineStr">
        <is>
          <t>Qty</t>
        </is>
      </c>
      <c r="E6" s="18" t="inlineStr">
        <is>
          <t>Width (cm)</t>
        </is>
      </c>
      <c r="F6" s="18" t="inlineStr">
        <is>
          <t>Depth (cm)</t>
        </is>
      </c>
      <c r="G6" s="18" t="inlineStr">
        <is>
          <t>Working space in front (cm)</t>
        </is>
      </c>
      <c r="H6" s="18" t="inlineStr">
        <is>
          <t>Footprint (sq ft)</t>
        </is>
      </c>
      <c r="I6" s="18" t="inlineStr">
        <is>
          <t>With working space (sq ft)</t>
        </is>
      </c>
    </row>
    <row r="7">
      <c r="B7" s="31" t="n"/>
      <c r="C7" s="31" t="n"/>
      <c r="D7" s="24" t="n"/>
      <c r="E7" s="24" t="n"/>
      <c r="F7" s="24" t="n"/>
      <c r="G7" s="24" t="n"/>
      <c r="H7" s="32">
        <f>IF(OR(N(D7)=0,N(E7)=0,N(F7)=0),"",ROUND(N(D7)*N(E7)*N(F7)/929.0304,1))</f>
        <v/>
      </c>
      <c r="I7" s="22">
        <f>IF(H7="",0,ROUND(N(D7)*N(E7)*(N(F7)+N(G7))/929.0304,1))</f>
        <v/>
      </c>
      <c r="K7">
        <f>IF(AND(B7&lt;&gt;"",C7=""),1,0)</f>
        <v/>
      </c>
      <c r="L7">
        <f>IF(AND(B7&lt;&gt;"",H7=""),1,0)</f>
        <v/>
      </c>
    </row>
    <row r="8">
      <c r="B8" s="31" t="n"/>
      <c r="C8" s="31" t="n"/>
      <c r="D8" s="24" t="n"/>
      <c r="E8" s="24" t="n"/>
      <c r="F8" s="24" t="n"/>
      <c r="G8" s="24" t="n"/>
      <c r="H8" s="32">
        <f>IF(OR(N(D8)=0,N(E8)=0,N(F8)=0),"",ROUND(N(D8)*N(E8)*N(F8)/929.0304,1))</f>
        <v/>
      </c>
      <c r="I8" s="22">
        <f>IF(H8="",0,ROUND(N(D8)*N(E8)*(N(F8)+N(G8))/929.0304,1))</f>
        <v/>
      </c>
      <c r="K8">
        <f>IF(AND(B8&lt;&gt;"",C8=""),1,0)</f>
        <v/>
      </c>
      <c r="L8">
        <f>IF(AND(B8&lt;&gt;"",H8=""),1,0)</f>
        <v/>
      </c>
    </row>
    <row r="9">
      <c r="B9" s="31" t="n"/>
      <c r="C9" s="31" t="n"/>
      <c r="D9" s="24" t="n"/>
      <c r="E9" s="24" t="n"/>
      <c r="F9" s="24" t="n"/>
      <c r="G9" s="24" t="n"/>
      <c r="H9" s="32">
        <f>IF(OR(N(D9)=0,N(E9)=0,N(F9)=0),"",ROUND(N(D9)*N(E9)*N(F9)/929.0304,1))</f>
        <v/>
      </c>
      <c r="I9" s="22">
        <f>IF(H9="",0,ROUND(N(D9)*N(E9)*(N(F9)+N(G9))/929.0304,1))</f>
        <v/>
      </c>
      <c r="K9">
        <f>IF(AND(B9&lt;&gt;"",C9=""),1,0)</f>
        <v/>
      </c>
      <c r="L9">
        <f>IF(AND(B9&lt;&gt;"",H9=""),1,0)</f>
        <v/>
      </c>
    </row>
    <row r="10">
      <c r="B10" s="31" t="n"/>
      <c r="C10" s="31" t="n"/>
      <c r="D10" s="24" t="n"/>
      <c r="E10" s="24" t="n"/>
      <c r="F10" s="24" t="n"/>
      <c r="G10" s="24" t="n"/>
      <c r="H10" s="32">
        <f>IF(OR(N(D10)=0,N(E10)=0,N(F10)=0),"",ROUND(N(D10)*N(E10)*N(F10)/929.0304,1))</f>
        <v/>
      </c>
      <c r="I10" s="22">
        <f>IF(H10="",0,ROUND(N(D10)*N(E10)*(N(F10)+N(G10))/929.0304,1))</f>
        <v/>
      </c>
      <c r="K10">
        <f>IF(AND(B10&lt;&gt;"",C10=""),1,0)</f>
        <v/>
      </c>
      <c r="L10">
        <f>IF(AND(B10&lt;&gt;"",H10=""),1,0)</f>
        <v/>
      </c>
    </row>
    <row r="11">
      <c r="B11" s="31" t="n"/>
      <c r="C11" s="31" t="n"/>
      <c r="D11" s="24" t="n"/>
      <c r="E11" s="24" t="n"/>
      <c r="F11" s="24" t="n"/>
      <c r="G11" s="24" t="n"/>
      <c r="H11" s="32">
        <f>IF(OR(N(D11)=0,N(E11)=0,N(F11)=0),"",ROUND(N(D11)*N(E11)*N(F11)/929.0304,1))</f>
        <v/>
      </c>
      <c r="I11" s="22">
        <f>IF(H11="",0,ROUND(N(D11)*N(E11)*(N(F11)+N(G11))/929.0304,1))</f>
        <v/>
      </c>
      <c r="K11">
        <f>IF(AND(B11&lt;&gt;"",C11=""),1,0)</f>
        <v/>
      </c>
      <c r="L11">
        <f>IF(AND(B11&lt;&gt;"",H11=""),1,0)</f>
        <v/>
      </c>
    </row>
    <row r="12">
      <c r="B12" s="31" t="n"/>
      <c r="C12" s="31" t="n"/>
      <c r="D12" s="24" t="n"/>
      <c r="E12" s="24" t="n"/>
      <c r="F12" s="24" t="n"/>
      <c r="G12" s="24" t="n"/>
      <c r="H12" s="32">
        <f>IF(OR(N(D12)=0,N(E12)=0,N(F12)=0),"",ROUND(N(D12)*N(E12)*N(F12)/929.0304,1))</f>
        <v/>
      </c>
      <c r="I12" s="22">
        <f>IF(H12="",0,ROUND(N(D12)*N(E12)*(N(F12)+N(G12))/929.0304,1))</f>
        <v/>
      </c>
      <c r="K12">
        <f>IF(AND(B12&lt;&gt;"",C12=""),1,0)</f>
        <v/>
      </c>
      <c r="L12">
        <f>IF(AND(B12&lt;&gt;"",H12=""),1,0)</f>
        <v/>
      </c>
    </row>
    <row r="13">
      <c r="B13" s="31" t="n"/>
      <c r="C13" s="31" t="n"/>
      <c r="D13" s="24" t="n"/>
      <c r="E13" s="24" t="n"/>
      <c r="F13" s="24" t="n"/>
      <c r="G13" s="24" t="n"/>
      <c r="H13" s="32">
        <f>IF(OR(N(D13)=0,N(E13)=0,N(F13)=0),"",ROUND(N(D13)*N(E13)*N(F13)/929.0304,1))</f>
        <v/>
      </c>
      <c r="I13" s="22">
        <f>IF(H13="",0,ROUND(N(D13)*N(E13)*(N(F13)+N(G13))/929.0304,1))</f>
        <v/>
      </c>
      <c r="K13">
        <f>IF(AND(B13&lt;&gt;"",C13=""),1,0)</f>
        <v/>
      </c>
      <c r="L13">
        <f>IF(AND(B13&lt;&gt;"",H13=""),1,0)</f>
        <v/>
      </c>
    </row>
    <row r="14">
      <c r="B14" s="31" t="n"/>
      <c r="C14" s="31" t="n"/>
      <c r="D14" s="24" t="n"/>
      <c r="E14" s="24" t="n"/>
      <c r="F14" s="24" t="n"/>
      <c r="G14" s="24" t="n"/>
      <c r="H14" s="32">
        <f>IF(OR(N(D14)=0,N(E14)=0,N(F14)=0),"",ROUND(N(D14)*N(E14)*N(F14)/929.0304,1))</f>
        <v/>
      </c>
      <c r="I14" s="22">
        <f>IF(H14="",0,ROUND(N(D14)*N(E14)*(N(F14)+N(G14))/929.0304,1))</f>
        <v/>
      </c>
      <c r="K14">
        <f>IF(AND(B14&lt;&gt;"",C14=""),1,0)</f>
        <v/>
      </c>
      <c r="L14">
        <f>IF(AND(B14&lt;&gt;"",H14=""),1,0)</f>
        <v/>
      </c>
    </row>
    <row r="15">
      <c r="B15" s="31" t="n"/>
      <c r="C15" s="31" t="n"/>
      <c r="D15" s="24" t="n"/>
      <c r="E15" s="24" t="n"/>
      <c r="F15" s="24" t="n"/>
      <c r="G15" s="24" t="n"/>
      <c r="H15" s="32">
        <f>IF(OR(N(D15)=0,N(E15)=0,N(F15)=0),"",ROUND(N(D15)*N(E15)*N(F15)/929.0304,1))</f>
        <v/>
      </c>
      <c r="I15" s="22">
        <f>IF(H15="",0,ROUND(N(D15)*N(E15)*(N(F15)+N(G15))/929.0304,1))</f>
        <v/>
      </c>
      <c r="K15">
        <f>IF(AND(B15&lt;&gt;"",C15=""),1,0)</f>
        <v/>
      </c>
      <c r="L15">
        <f>IF(AND(B15&lt;&gt;"",H15=""),1,0)</f>
        <v/>
      </c>
    </row>
    <row r="16">
      <c r="B16" s="31" t="n"/>
      <c r="C16" s="31" t="n"/>
      <c r="D16" s="24" t="n"/>
      <c r="E16" s="24" t="n"/>
      <c r="F16" s="24" t="n"/>
      <c r="G16" s="24" t="n"/>
      <c r="H16" s="32">
        <f>IF(OR(N(D16)=0,N(E16)=0,N(F16)=0),"",ROUND(N(D16)*N(E16)*N(F16)/929.0304,1))</f>
        <v/>
      </c>
      <c r="I16" s="22">
        <f>IF(H16="",0,ROUND(N(D16)*N(E16)*(N(F16)+N(G16))/929.0304,1))</f>
        <v/>
      </c>
      <c r="K16">
        <f>IF(AND(B16&lt;&gt;"",C16=""),1,0)</f>
        <v/>
      </c>
      <c r="L16">
        <f>IF(AND(B16&lt;&gt;"",H16=""),1,0)</f>
        <v/>
      </c>
    </row>
    <row r="17">
      <c r="B17" s="31" t="n"/>
      <c r="C17" s="31" t="n"/>
      <c r="D17" s="24" t="n"/>
      <c r="E17" s="24" t="n"/>
      <c r="F17" s="24" t="n"/>
      <c r="G17" s="24" t="n"/>
      <c r="H17" s="32">
        <f>IF(OR(N(D17)=0,N(E17)=0,N(F17)=0),"",ROUND(N(D17)*N(E17)*N(F17)/929.0304,1))</f>
        <v/>
      </c>
      <c r="I17" s="22">
        <f>IF(H17="",0,ROUND(N(D17)*N(E17)*(N(F17)+N(G17))/929.0304,1))</f>
        <v/>
      </c>
      <c r="K17">
        <f>IF(AND(B17&lt;&gt;"",C17=""),1,0)</f>
        <v/>
      </c>
      <c r="L17">
        <f>IF(AND(B17&lt;&gt;"",H17=""),1,0)</f>
        <v/>
      </c>
    </row>
    <row r="18">
      <c r="B18" s="31" t="n"/>
      <c r="C18" s="31" t="n"/>
      <c r="D18" s="24" t="n"/>
      <c r="E18" s="24" t="n"/>
      <c r="F18" s="24" t="n"/>
      <c r="G18" s="24" t="n"/>
      <c r="H18" s="32">
        <f>IF(OR(N(D18)=0,N(E18)=0,N(F18)=0),"",ROUND(N(D18)*N(E18)*N(F18)/929.0304,1))</f>
        <v/>
      </c>
      <c r="I18" s="22">
        <f>IF(H18="",0,ROUND(N(D18)*N(E18)*(N(F18)+N(G18))/929.0304,1))</f>
        <v/>
      </c>
      <c r="K18">
        <f>IF(AND(B18&lt;&gt;"",C18=""),1,0)</f>
        <v/>
      </c>
      <c r="L18">
        <f>IF(AND(B18&lt;&gt;"",H18=""),1,0)</f>
        <v/>
      </c>
    </row>
    <row r="19">
      <c r="B19" s="31" t="n"/>
      <c r="C19" s="31" t="n"/>
      <c r="D19" s="24" t="n"/>
      <c r="E19" s="24" t="n"/>
      <c r="F19" s="24" t="n"/>
      <c r="G19" s="24" t="n"/>
      <c r="H19" s="32">
        <f>IF(OR(N(D19)=0,N(E19)=0,N(F19)=0),"",ROUND(N(D19)*N(E19)*N(F19)/929.0304,1))</f>
        <v/>
      </c>
      <c r="I19" s="22">
        <f>IF(H19="",0,ROUND(N(D19)*N(E19)*(N(F19)+N(G19))/929.0304,1))</f>
        <v/>
      </c>
      <c r="K19">
        <f>IF(AND(B19&lt;&gt;"",C19=""),1,0)</f>
        <v/>
      </c>
      <c r="L19">
        <f>IF(AND(B19&lt;&gt;"",H19=""),1,0)</f>
        <v/>
      </c>
    </row>
    <row r="20">
      <c r="B20" s="31" t="n"/>
      <c r="C20" s="31" t="n"/>
      <c r="D20" s="24" t="n"/>
      <c r="E20" s="24" t="n"/>
      <c r="F20" s="24" t="n"/>
      <c r="G20" s="24" t="n"/>
      <c r="H20" s="32">
        <f>IF(OR(N(D20)=0,N(E20)=0,N(F20)=0),"",ROUND(N(D20)*N(E20)*N(F20)/929.0304,1))</f>
        <v/>
      </c>
      <c r="I20" s="22">
        <f>IF(H20="",0,ROUND(N(D20)*N(E20)*(N(F20)+N(G20))/929.0304,1))</f>
        <v/>
      </c>
      <c r="K20">
        <f>IF(AND(B20&lt;&gt;"",C20=""),1,0)</f>
        <v/>
      </c>
      <c r="L20">
        <f>IF(AND(B20&lt;&gt;"",H20=""),1,0)</f>
        <v/>
      </c>
    </row>
    <row r="21">
      <c r="B21" s="31" t="n"/>
      <c r="C21" s="31" t="n"/>
      <c r="D21" s="24" t="n"/>
      <c r="E21" s="24" t="n"/>
      <c r="F21" s="24" t="n"/>
      <c r="G21" s="24" t="n"/>
      <c r="H21" s="32">
        <f>IF(OR(N(D21)=0,N(E21)=0,N(F21)=0),"",ROUND(N(D21)*N(E21)*N(F21)/929.0304,1))</f>
        <v/>
      </c>
      <c r="I21" s="22">
        <f>IF(H21="",0,ROUND(N(D21)*N(E21)*(N(F21)+N(G21))/929.0304,1))</f>
        <v/>
      </c>
      <c r="K21">
        <f>IF(AND(B21&lt;&gt;"",C21=""),1,0)</f>
        <v/>
      </c>
      <c r="L21">
        <f>IF(AND(B21&lt;&gt;"",H21=""),1,0)</f>
        <v/>
      </c>
    </row>
    <row r="22">
      <c r="B22" s="31" t="n"/>
      <c r="C22" s="31" t="n"/>
      <c r="D22" s="24" t="n"/>
      <c r="E22" s="24" t="n"/>
      <c r="F22" s="24" t="n"/>
      <c r="G22" s="24" t="n"/>
      <c r="H22" s="32">
        <f>IF(OR(N(D22)=0,N(E22)=0,N(F22)=0),"",ROUND(N(D22)*N(E22)*N(F22)/929.0304,1))</f>
        <v/>
      </c>
      <c r="I22" s="22">
        <f>IF(H22="",0,ROUND(N(D22)*N(E22)*(N(F22)+N(G22))/929.0304,1))</f>
        <v/>
      </c>
      <c r="K22">
        <f>IF(AND(B22&lt;&gt;"",C22=""),1,0)</f>
        <v/>
      </c>
      <c r="L22">
        <f>IF(AND(B22&lt;&gt;"",H22=""),1,0)</f>
        <v/>
      </c>
    </row>
    <row r="23">
      <c r="B23" s="31" t="n"/>
      <c r="C23" s="31" t="n"/>
      <c r="D23" s="24" t="n"/>
      <c r="E23" s="24" t="n"/>
      <c r="F23" s="24" t="n"/>
      <c r="G23" s="24" t="n"/>
      <c r="H23" s="32">
        <f>IF(OR(N(D23)=0,N(E23)=0,N(F23)=0),"",ROUND(N(D23)*N(E23)*N(F23)/929.0304,1))</f>
        <v/>
      </c>
      <c r="I23" s="22">
        <f>IF(H23="",0,ROUND(N(D23)*N(E23)*(N(F23)+N(G23))/929.0304,1))</f>
        <v/>
      </c>
      <c r="K23">
        <f>IF(AND(B23&lt;&gt;"",C23=""),1,0)</f>
        <v/>
      </c>
      <c r="L23">
        <f>IF(AND(B23&lt;&gt;"",H23=""),1,0)</f>
        <v/>
      </c>
    </row>
    <row r="24">
      <c r="B24" s="31" t="n"/>
      <c r="C24" s="31" t="n"/>
      <c r="D24" s="24" t="n"/>
      <c r="E24" s="24" t="n"/>
      <c r="F24" s="24" t="n"/>
      <c r="G24" s="24" t="n"/>
      <c r="H24" s="32">
        <f>IF(OR(N(D24)=0,N(E24)=0,N(F24)=0),"",ROUND(N(D24)*N(E24)*N(F24)/929.0304,1))</f>
        <v/>
      </c>
      <c r="I24" s="22">
        <f>IF(H24="",0,ROUND(N(D24)*N(E24)*(N(F24)+N(G24))/929.0304,1))</f>
        <v/>
      </c>
      <c r="K24">
        <f>IF(AND(B24&lt;&gt;"",C24=""),1,0)</f>
        <v/>
      </c>
      <c r="L24">
        <f>IF(AND(B24&lt;&gt;"",H24=""),1,0)</f>
        <v/>
      </c>
    </row>
    <row r="25">
      <c r="B25" s="31" t="n"/>
      <c r="C25" s="31" t="n"/>
      <c r="D25" s="24" t="n"/>
      <c r="E25" s="24" t="n"/>
      <c r="F25" s="24" t="n"/>
      <c r="G25" s="24" t="n"/>
      <c r="H25" s="32">
        <f>IF(OR(N(D25)=0,N(E25)=0,N(F25)=0),"",ROUND(N(D25)*N(E25)*N(F25)/929.0304,1))</f>
        <v/>
      </c>
      <c r="I25" s="22">
        <f>IF(H25="",0,ROUND(N(D25)*N(E25)*(N(F25)+N(G25))/929.0304,1))</f>
        <v/>
      </c>
      <c r="K25">
        <f>IF(AND(B25&lt;&gt;"",C25=""),1,0)</f>
        <v/>
      </c>
      <c r="L25">
        <f>IF(AND(B25&lt;&gt;"",H25=""),1,0)</f>
        <v/>
      </c>
    </row>
    <row r="26">
      <c r="B26" s="31" t="n"/>
      <c r="C26" s="31" t="n"/>
      <c r="D26" s="24" t="n"/>
      <c r="E26" s="24" t="n"/>
      <c r="F26" s="24" t="n"/>
      <c r="G26" s="24" t="n"/>
      <c r="H26" s="32">
        <f>IF(OR(N(D26)=0,N(E26)=0,N(F26)=0),"",ROUND(N(D26)*N(E26)*N(F26)/929.0304,1))</f>
        <v/>
      </c>
      <c r="I26" s="22">
        <f>IF(H26="",0,ROUND(N(D26)*N(E26)*(N(F26)+N(G26))/929.0304,1))</f>
        <v/>
      </c>
      <c r="K26">
        <f>IF(AND(B26&lt;&gt;"",C26=""),1,0)</f>
        <v/>
      </c>
      <c r="L26">
        <f>IF(AND(B26&lt;&gt;"",H26=""),1,0)</f>
        <v/>
      </c>
    </row>
    <row r="27">
      <c r="B27" s="31" t="n"/>
      <c r="C27" s="31" t="n"/>
      <c r="D27" s="24" t="n"/>
      <c r="E27" s="24" t="n"/>
      <c r="F27" s="24" t="n"/>
      <c r="G27" s="24" t="n"/>
      <c r="H27" s="32">
        <f>IF(OR(N(D27)=0,N(E27)=0,N(F27)=0),"",ROUND(N(D27)*N(E27)*N(F27)/929.0304,1))</f>
        <v/>
      </c>
      <c r="I27" s="22">
        <f>IF(H27="",0,ROUND(N(D27)*N(E27)*(N(F27)+N(G27))/929.0304,1))</f>
        <v/>
      </c>
      <c r="K27">
        <f>IF(AND(B27&lt;&gt;"",C27=""),1,0)</f>
        <v/>
      </c>
      <c r="L27">
        <f>IF(AND(B27&lt;&gt;"",H27=""),1,0)</f>
        <v/>
      </c>
    </row>
    <row r="28">
      <c r="B28" s="31" t="n"/>
      <c r="C28" s="31" t="n"/>
      <c r="D28" s="24" t="n"/>
      <c r="E28" s="24" t="n"/>
      <c r="F28" s="24" t="n"/>
      <c r="G28" s="24" t="n"/>
      <c r="H28" s="32">
        <f>IF(OR(N(D28)=0,N(E28)=0,N(F28)=0),"",ROUND(N(D28)*N(E28)*N(F28)/929.0304,1))</f>
        <v/>
      </c>
      <c r="I28" s="22">
        <f>IF(H28="",0,ROUND(N(D28)*N(E28)*(N(F28)+N(G28))/929.0304,1))</f>
        <v/>
      </c>
      <c r="K28">
        <f>IF(AND(B28&lt;&gt;"",C28=""),1,0)</f>
        <v/>
      </c>
      <c r="L28">
        <f>IF(AND(B28&lt;&gt;"",H28=""),1,0)</f>
        <v/>
      </c>
    </row>
    <row r="29">
      <c r="B29" s="31" t="n"/>
      <c r="C29" s="31" t="n"/>
      <c r="D29" s="24" t="n"/>
      <c r="E29" s="24" t="n"/>
      <c r="F29" s="24" t="n"/>
      <c r="G29" s="24" t="n"/>
      <c r="H29" s="32">
        <f>IF(OR(N(D29)=0,N(E29)=0,N(F29)=0),"",ROUND(N(D29)*N(E29)*N(F29)/929.0304,1))</f>
        <v/>
      </c>
      <c r="I29" s="22">
        <f>IF(H29="",0,ROUND(N(D29)*N(E29)*(N(F29)+N(G29))/929.0304,1))</f>
        <v/>
      </c>
      <c r="K29">
        <f>IF(AND(B29&lt;&gt;"",C29=""),1,0)</f>
        <v/>
      </c>
      <c r="L29">
        <f>IF(AND(B29&lt;&gt;"",H29=""),1,0)</f>
        <v/>
      </c>
    </row>
    <row r="30">
      <c r="B30" s="31" t="n"/>
      <c r="C30" s="31" t="n"/>
      <c r="D30" s="24" t="n"/>
      <c r="E30" s="24" t="n"/>
      <c r="F30" s="24" t="n"/>
      <c r="G30" s="24" t="n"/>
      <c r="H30" s="32">
        <f>IF(OR(N(D30)=0,N(E30)=0,N(F30)=0),"",ROUND(N(D30)*N(E30)*N(F30)/929.0304,1))</f>
        <v/>
      </c>
      <c r="I30" s="22">
        <f>IF(H30="",0,ROUND(N(D30)*N(E30)*(N(F30)+N(G30))/929.0304,1))</f>
        <v/>
      </c>
      <c r="K30">
        <f>IF(AND(B30&lt;&gt;"",C30=""),1,0)</f>
        <v/>
      </c>
      <c r="L30">
        <f>IF(AND(B30&lt;&gt;"",H30=""),1,0)</f>
        <v/>
      </c>
    </row>
    <row r="31">
      <c r="B31" s="31" t="n"/>
      <c r="C31" s="31" t="n"/>
      <c r="D31" s="24" t="n"/>
      <c r="E31" s="24" t="n"/>
      <c r="F31" s="24" t="n"/>
      <c r="G31" s="24" t="n"/>
      <c r="H31" s="32">
        <f>IF(OR(N(D31)=0,N(E31)=0,N(F31)=0),"",ROUND(N(D31)*N(E31)*N(F31)/929.0304,1))</f>
        <v/>
      </c>
      <c r="I31" s="22">
        <f>IF(H31="",0,ROUND(N(D31)*N(E31)*(N(F31)+N(G31))/929.0304,1))</f>
        <v/>
      </c>
      <c r="K31">
        <f>IF(AND(B31&lt;&gt;"",C31=""),1,0)</f>
        <v/>
      </c>
      <c r="L31">
        <f>IF(AND(B31&lt;&gt;"",H31=""),1,0)</f>
        <v/>
      </c>
    </row>
    <row r="32">
      <c r="B32" s="31" t="n"/>
      <c r="C32" s="31" t="n"/>
      <c r="D32" s="24" t="n"/>
      <c r="E32" s="24" t="n"/>
      <c r="F32" s="24" t="n"/>
      <c r="G32" s="24" t="n"/>
      <c r="H32" s="32">
        <f>IF(OR(N(D32)=0,N(E32)=0,N(F32)=0),"",ROUND(N(D32)*N(E32)*N(F32)/929.0304,1))</f>
        <v/>
      </c>
      <c r="I32" s="22">
        <f>IF(H32="",0,ROUND(N(D32)*N(E32)*(N(F32)+N(G32))/929.0304,1))</f>
        <v/>
      </c>
      <c r="K32">
        <f>IF(AND(B32&lt;&gt;"",C32=""),1,0)</f>
        <v/>
      </c>
      <c r="L32">
        <f>IF(AND(B32&lt;&gt;"",H32=""),1,0)</f>
        <v/>
      </c>
    </row>
    <row r="33">
      <c r="B33" s="31" t="n"/>
      <c r="C33" s="31" t="n"/>
      <c r="D33" s="24" t="n"/>
      <c r="E33" s="24" t="n"/>
      <c r="F33" s="24" t="n"/>
      <c r="G33" s="24" t="n"/>
      <c r="H33" s="32">
        <f>IF(OR(N(D33)=0,N(E33)=0,N(F33)=0),"",ROUND(N(D33)*N(E33)*N(F33)/929.0304,1))</f>
        <v/>
      </c>
      <c r="I33" s="22">
        <f>IF(H33="",0,ROUND(N(D33)*N(E33)*(N(F33)+N(G33))/929.0304,1))</f>
        <v/>
      </c>
      <c r="K33">
        <f>IF(AND(B33&lt;&gt;"",C33=""),1,0)</f>
        <v/>
      </c>
      <c r="L33">
        <f>IF(AND(B33&lt;&gt;"",H33=""),1,0)</f>
        <v/>
      </c>
    </row>
    <row r="34">
      <c r="B34" s="31" t="n"/>
      <c r="C34" s="31" t="n"/>
      <c r="D34" s="24" t="n"/>
      <c r="E34" s="24" t="n"/>
      <c r="F34" s="24" t="n"/>
      <c r="G34" s="24" t="n"/>
      <c r="H34" s="32">
        <f>IF(OR(N(D34)=0,N(E34)=0,N(F34)=0),"",ROUND(N(D34)*N(E34)*N(F34)/929.0304,1))</f>
        <v/>
      </c>
      <c r="I34" s="22">
        <f>IF(H34="",0,ROUND(N(D34)*N(E34)*(N(F34)+N(G34))/929.0304,1))</f>
        <v/>
      </c>
      <c r="K34">
        <f>IF(AND(B34&lt;&gt;"",C34=""),1,0)</f>
        <v/>
      </c>
      <c r="L34">
        <f>IF(AND(B34&lt;&gt;"",H34=""),1,0)</f>
        <v/>
      </c>
    </row>
    <row r="35">
      <c r="B35" s="31" t="n"/>
      <c r="C35" s="31" t="n"/>
      <c r="D35" s="24" t="n"/>
      <c r="E35" s="24" t="n"/>
      <c r="F35" s="24" t="n"/>
      <c r="G35" s="24" t="n"/>
      <c r="H35" s="32">
        <f>IF(OR(N(D35)=0,N(E35)=0,N(F35)=0),"",ROUND(N(D35)*N(E35)*N(F35)/929.0304,1))</f>
        <v/>
      </c>
      <c r="I35" s="22">
        <f>IF(H35="",0,ROUND(N(D35)*N(E35)*(N(F35)+N(G35))/929.0304,1))</f>
        <v/>
      </c>
      <c r="K35">
        <f>IF(AND(B35&lt;&gt;"",C35=""),1,0)</f>
        <v/>
      </c>
      <c r="L35">
        <f>IF(AND(B35&lt;&gt;"",H35=""),1,0)</f>
        <v/>
      </c>
    </row>
    <row r="36">
      <c r="B36" s="31" t="n"/>
      <c r="C36" s="31" t="n"/>
      <c r="D36" s="24" t="n"/>
      <c r="E36" s="24" t="n"/>
      <c r="F36" s="24" t="n"/>
      <c r="G36" s="24" t="n"/>
      <c r="H36" s="32">
        <f>IF(OR(N(D36)=0,N(E36)=0,N(F36)=0),"",ROUND(N(D36)*N(E36)*N(F36)/929.0304,1))</f>
        <v/>
      </c>
      <c r="I36" s="22">
        <f>IF(H36="",0,ROUND(N(D36)*N(E36)*(N(F36)+N(G36))/929.0304,1))</f>
        <v/>
      </c>
      <c r="K36">
        <f>IF(AND(B36&lt;&gt;"",C36=""),1,0)</f>
        <v/>
      </c>
      <c r="L36">
        <f>IF(AND(B36&lt;&gt;"",H36=""),1,0)</f>
        <v/>
      </c>
    </row>
    <row r="37">
      <c r="B37" s="31" t="n"/>
      <c r="C37" s="31" t="n"/>
      <c r="D37" s="24" t="n"/>
      <c r="E37" s="24" t="n"/>
      <c r="F37" s="24" t="n"/>
      <c r="G37" s="24" t="n"/>
      <c r="H37" s="32">
        <f>IF(OR(N(D37)=0,N(E37)=0,N(F37)=0),"",ROUND(N(D37)*N(E37)*N(F37)/929.0304,1))</f>
        <v/>
      </c>
      <c r="I37" s="22">
        <f>IF(H37="",0,ROUND(N(D37)*N(E37)*(N(F37)+N(G37))/929.0304,1))</f>
        <v/>
      </c>
      <c r="K37">
        <f>IF(AND(B37&lt;&gt;"",C37=""),1,0)</f>
        <v/>
      </c>
      <c r="L37">
        <f>IF(AND(B37&lt;&gt;"",H37=""),1,0)</f>
        <v/>
      </c>
    </row>
    <row r="38">
      <c r="B38" s="31" t="n"/>
      <c r="C38" s="31" t="n"/>
      <c r="D38" s="24" t="n"/>
      <c r="E38" s="24" t="n"/>
      <c r="F38" s="24" t="n"/>
      <c r="G38" s="24" t="n"/>
      <c r="H38" s="32">
        <f>IF(OR(N(D38)=0,N(E38)=0,N(F38)=0),"",ROUND(N(D38)*N(E38)*N(F38)/929.0304,1))</f>
        <v/>
      </c>
      <c r="I38" s="22">
        <f>IF(H38="",0,ROUND(N(D38)*N(E38)*(N(F38)+N(G38))/929.0304,1))</f>
        <v/>
      </c>
      <c r="K38">
        <f>IF(AND(B38&lt;&gt;"",C38=""),1,0)</f>
        <v/>
      </c>
      <c r="L38">
        <f>IF(AND(B38&lt;&gt;"",H38=""),1,0)</f>
        <v/>
      </c>
    </row>
    <row r="39">
      <c r="B39" s="31" t="n"/>
      <c r="C39" s="31" t="n"/>
      <c r="D39" s="24" t="n"/>
      <c r="E39" s="24" t="n"/>
      <c r="F39" s="24" t="n"/>
      <c r="G39" s="24" t="n"/>
      <c r="H39" s="32">
        <f>IF(OR(N(D39)=0,N(E39)=0,N(F39)=0),"",ROUND(N(D39)*N(E39)*N(F39)/929.0304,1))</f>
        <v/>
      </c>
      <c r="I39" s="22">
        <f>IF(H39="",0,ROUND(N(D39)*N(E39)*(N(F39)+N(G39))/929.0304,1))</f>
        <v/>
      </c>
      <c r="K39">
        <f>IF(AND(B39&lt;&gt;"",C39=""),1,0)</f>
        <v/>
      </c>
      <c r="L39">
        <f>IF(AND(B39&lt;&gt;"",H39=""),1,0)</f>
        <v/>
      </c>
    </row>
    <row r="40">
      <c r="B40" s="31" t="n"/>
      <c r="C40" s="31" t="n"/>
      <c r="D40" s="24" t="n"/>
      <c r="E40" s="24" t="n"/>
      <c r="F40" s="24" t="n"/>
      <c r="G40" s="24" t="n"/>
      <c r="H40" s="32">
        <f>IF(OR(N(D40)=0,N(E40)=0,N(F40)=0),"",ROUND(N(D40)*N(E40)*N(F40)/929.0304,1))</f>
        <v/>
      </c>
      <c r="I40" s="22">
        <f>IF(H40="",0,ROUND(N(D40)*N(E40)*(N(F40)+N(G40))/929.0304,1))</f>
        <v/>
      </c>
      <c r="K40">
        <f>IF(AND(B40&lt;&gt;"",C40=""),1,0)</f>
        <v/>
      </c>
      <c r="L40">
        <f>IF(AND(B40&lt;&gt;"",H40=""),1,0)</f>
        <v/>
      </c>
    </row>
    <row r="41">
      <c r="B41" s="31" t="n"/>
      <c r="C41" s="31" t="n"/>
      <c r="D41" s="24" t="n"/>
      <c r="E41" s="24" t="n"/>
      <c r="F41" s="24" t="n"/>
      <c r="G41" s="24" t="n"/>
      <c r="H41" s="32">
        <f>IF(OR(N(D41)=0,N(E41)=0,N(F41)=0),"",ROUND(N(D41)*N(E41)*N(F41)/929.0304,1))</f>
        <v/>
      </c>
      <c r="I41" s="22">
        <f>IF(H41="",0,ROUND(N(D41)*N(E41)*(N(F41)+N(G41))/929.0304,1))</f>
        <v/>
      </c>
      <c r="K41">
        <f>IF(AND(B41&lt;&gt;"",C41=""),1,0)</f>
        <v/>
      </c>
      <c r="L41">
        <f>IF(AND(B41&lt;&gt;"",H41=""),1,0)</f>
        <v/>
      </c>
    </row>
    <row r="42">
      <c r="B42" s="31" t="n"/>
      <c r="C42" s="31" t="n"/>
      <c r="D42" s="24" t="n"/>
      <c r="E42" s="24" t="n"/>
      <c r="F42" s="24" t="n"/>
      <c r="G42" s="24" t="n"/>
      <c r="H42" s="32">
        <f>IF(OR(N(D42)=0,N(E42)=0,N(F42)=0),"",ROUND(N(D42)*N(E42)*N(F42)/929.0304,1))</f>
        <v/>
      </c>
      <c r="I42" s="22">
        <f>IF(H42="",0,ROUND(N(D42)*N(E42)*(N(F42)+N(G42))/929.0304,1))</f>
        <v/>
      </c>
      <c r="K42">
        <f>IF(AND(B42&lt;&gt;"",C42=""),1,0)</f>
        <v/>
      </c>
      <c r="L42">
        <f>IF(AND(B42&lt;&gt;"",H42=""),1,0)</f>
        <v/>
      </c>
    </row>
    <row r="43">
      <c r="B43" s="31" t="n"/>
      <c r="C43" s="31" t="n"/>
      <c r="D43" s="24" t="n"/>
      <c r="E43" s="24" t="n"/>
      <c r="F43" s="24" t="n"/>
      <c r="G43" s="24" t="n"/>
      <c r="H43" s="32">
        <f>IF(OR(N(D43)=0,N(E43)=0,N(F43)=0),"",ROUND(N(D43)*N(E43)*N(F43)/929.0304,1))</f>
        <v/>
      </c>
      <c r="I43" s="22">
        <f>IF(H43="",0,ROUND(N(D43)*N(E43)*(N(F43)+N(G43))/929.0304,1))</f>
        <v/>
      </c>
      <c r="K43">
        <f>IF(AND(B43&lt;&gt;"",C43=""),1,0)</f>
        <v/>
      </c>
      <c r="L43">
        <f>IF(AND(B43&lt;&gt;"",H43=""),1,0)</f>
        <v/>
      </c>
    </row>
    <row r="44">
      <c r="B44" s="31" t="n"/>
      <c r="C44" s="31" t="n"/>
      <c r="D44" s="24" t="n"/>
      <c r="E44" s="24" t="n"/>
      <c r="F44" s="24" t="n"/>
      <c r="G44" s="24" t="n"/>
      <c r="H44" s="32">
        <f>IF(OR(N(D44)=0,N(E44)=0,N(F44)=0),"",ROUND(N(D44)*N(E44)*N(F44)/929.0304,1))</f>
        <v/>
      </c>
      <c r="I44" s="22">
        <f>IF(H44="",0,ROUND(N(D44)*N(E44)*(N(F44)+N(G44))/929.0304,1))</f>
        <v/>
      </c>
      <c r="K44">
        <f>IF(AND(B44&lt;&gt;"",C44=""),1,0)</f>
        <v/>
      </c>
      <c r="L44">
        <f>IF(AND(B44&lt;&gt;"",H44=""),1,0)</f>
        <v/>
      </c>
    </row>
    <row r="45">
      <c r="B45" s="31" t="n"/>
      <c r="C45" s="31" t="n"/>
      <c r="D45" s="24" t="n"/>
      <c r="E45" s="24" t="n"/>
      <c r="F45" s="24" t="n"/>
      <c r="G45" s="24" t="n"/>
      <c r="H45" s="32">
        <f>IF(OR(N(D45)=0,N(E45)=0,N(F45)=0),"",ROUND(N(D45)*N(E45)*N(F45)/929.0304,1))</f>
        <v/>
      </c>
      <c r="I45" s="22">
        <f>IF(H45="",0,ROUND(N(D45)*N(E45)*(N(F45)+N(G45))/929.0304,1))</f>
        <v/>
      </c>
      <c r="K45">
        <f>IF(AND(B45&lt;&gt;"",C45=""),1,0)</f>
        <v/>
      </c>
      <c r="L45">
        <f>IF(AND(B45&lt;&gt;"",H45=""),1,0)</f>
        <v/>
      </c>
    </row>
    <row r="46">
      <c r="B46" s="31" t="n"/>
      <c r="C46" s="31" t="n"/>
      <c r="D46" s="24" t="n"/>
      <c r="E46" s="24" t="n"/>
      <c r="F46" s="24" t="n"/>
      <c r="G46" s="24" t="n"/>
      <c r="H46" s="32">
        <f>IF(OR(N(D46)=0,N(E46)=0,N(F46)=0),"",ROUND(N(D46)*N(E46)*N(F46)/929.0304,1))</f>
        <v/>
      </c>
      <c r="I46" s="22">
        <f>IF(H46="",0,ROUND(N(D46)*N(E46)*(N(F46)+N(G46))/929.0304,1))</f>
        <v/>
      </c>
      <c r="K46">
        <f>IF(AND(B46&lt;&gt;"",C46=""),1,0)</f>
        <v/>
      </c>
      <c r="L46">
        <f>IF(AND(B46&lt;&gt;"",H46=""),1,0)</f>
        <v/>
      </c>
    </row>
    <row r="47">
      <c r="B47" s="31" t="n"/>
      <c r="C47" s="31" t="n"/>
      <c r="D47" s="24" t="n"/>
      <c r="E47" s="24" t="n"/>
      <c r="F47" s="24" t="n"/>
      <c r="G47" s="24" t="n"/>
      <c r="H47" s="32">
        <f>IF(OR(N(D47)=0,N(E47)=0,N(F47)=0),"",ROUND(N(D47)*N(E47)*N(F47)/929.0304,1))</f>
        <v/>
      </c>
      <c r="I47" s="22">
        <f>IF(H47="",0,ROUND(N(D47)*N(E47)*(N(F47)+N(G47))/929.0304,1))</f>
        <v/>
      </c>
      <c r="K47">
        <f>IF(AND(B47&lt;&gt;"",C47=""),1,0)</f>
        <v/>
      </c>
      <c r="L47">
        <f>IF(AND(B47&lt;&gt;"",H47=""),1,0)</f>
        <v/>
      </c>
    </row>
    <row r="48">
      <c r="B48" s="31" t="n"/>
      <c r="C48" s="31" t="n"/>
      <c r="D48" s="24" t="n"/>
      <c r="E48" s="24" t="n"/>
      <c r="F48" s="24" t="n"/>
      <c r="G48" s="24" t="n"/>
      <c r="H48" s="32">
        <f>IF(OR(N(D48)=0,N(E48)=0,N(F48)=0),"",ROUND(N(D48)*N(E48)*N(F48)/929.0304,1))</f>
        <v/>
      </c>
      <c r="I48" s="22">
        <f>IF(H48="",0,ROUND(N(D48)*N(E48)*(N(F48)+N(G48))/929.0304,1))</f>
        <v/>
      </c>
      <c r="K48">
        <f>IF(AND(B48&lt;&gt;"",C48=""),1,0)</f>
        <v/>
      </c>
      <c r="L48">
        <f>IF(AND(B48&lt;&gt;"",H48=""),1,0)</f>
        <v/>
      </c>
    </row>
    <row r="49">
      <c r="B49" s="31" t="n"/>
      <c r="C49" s="31" t="n"/>
      <c r="D49" s="24" t="n"/>
      <c r="E49" s="24" t="n"/>
      <c r="F49" s="24" t="n"/>
      <c r="G49" s="24" t="n"/>
      <c r="H49" s="32">
        <f>IF(OR(N(D49)=0,N(E49)=0,N(F49)=0),"",ROUND(N(D49)*N(E49)*N(F49)/929.0304,1))</f>
        <v/>
      </c>
      <c r="I49" s="22">
        <f>IF(H49="",0,ROUND(N(D49)*N(E49)*(N(F49)+N(G49))/929.0304,1))</f>
        <v/>
      </c>
      <c r="K49">
        <f>IF(AND(B49&lt;&gt;"",C49=""),1,0)</f>
        <v/>
      </c>
      <c r="L49">
        <f>IF(AND(B49&lt;&gt;"",H49=""),1,0)</f>
        <v/>
      </c>
    </row>
    <row r="50">
      <c r="B50" s="31" t="n"/>
      <c r="C50" s="31" t="n"/>
      <c r="D50" s="24" t="n"/>
      <c r="E50" s="24" t="n"/>
      <c r="F50" s="24" t="n"/>
      <c r="G50" s="24" t="n"/>
      <c r="H50" s="32">
        <f>IF(OR(N(D50)=0,N(E50)=0,N(F50)=0),"",ROUND(N(D50)*N(E50)*N(F50)/929.0304,1))</f>
        <v/>
      </c>
      <c r="I50" s="22">
        <f>IF(H50="",0,ROUND(N(D50)*N(E50)*(N(F50)+N(G50))/929.0304,1))</f>
        <v/>
      </c>
      <c r="K50">
        <f>IF(AND(B50&lt;&gt;"",C50=""),1,0)</f>
        <v/>
      </c>
      <c r="L50">
        <f>IF(AND(B50&lt;&gt;"",H50=""),1,0)</f>
        <v/>
      </c>
    </row>
    <row r="51">
      <c r="B51" s="31" t="n"/>
      <c r="C51" s="31" t="n"/>
      <c r="D51" s="24" t="n"/>
      <c r="E51" s="24" t="n"/>
      <c r="F51" s="24" t="n"/>
      <c r="G51" s="24" t="n"/>
      <c r="H51" s="32">
        <f>IF(OR(N(D51)=0,N(E51)=0,N(F51)=0),"",ROUND(N(D51)*N(E51)*N(F51)/929.0304,1))</f>
        <v/>
      </c>
      <c r="I51" s="22">
        <f>IF(H51="",0,ROUND(N(D51)*N(E51)*(N(F51)+N(G51))/929.0304,1))</f>
        <v/>
      </c>
      <c r="K51">
        <f>IF(AND(B51&lt;&gt;"",C51=""),1,0)</f>
        <v/>
      </c>
      <c r="L51">
        <f>IF(AND(B51&lt;&gt;"",H51=""),1,0)</f>
        <v/>
      </c>
    </row>
    <row r="52">
      <c r="B52" s="31" t="n"/>
      <c r="C52" s="31" t="n"/>
      <c r="D52" s="24" t="n"/>
      <c r="E52" s="24" t="n"/>
      <c r="F52" s="24" t="n"/>
      <c r="G52" s="24" t="n"/>
      <c r="H52" s="32">
        <f>IF(OR(N(D52)=0,N(E52)=0,N(F52)=0),"",ROUND(N(D52)*N(E52)*N(F52)/929.0304,1))</f>
        <v/>
      </c>
      <c r="I52" s="22">
        <f>IF(H52="",0,ROUND(N(D52)*N(E52)*(N(F52)+N(G52))/929.0304,1))</f>
        <v/>
      </c>
      <c r="K52">
        <f>IF(AND(B52&lt;&gt;"",C52=""),1,0)</f>
        <v/>
      </c>
      <c r="L52">
        <f>IF(AND(B52&lt;&gt;"",H52=""),1,0)</f>
        <v/>
      </c>
    </row>
    <row r="53">
      <c r="B53" s="31" t="n"/>
      <c r="C53" s="31" t="n"/>
      <c r="D53" s="24" t="n"/>
      <c r="E53" s="24" t="n"/>
      <c r="F53" s="24" t="n"/>
      <c r="G53" s="24" t="n"/>
      <c r="H53" s="32">
        <f>IF(OR(N(D53)=0,N(E53)=0,N(F53)=0),"",ROUND(N(D53)*N(E53)*N(F53)/929.0304,1))</f>
        <v/>
      </c>
      <c r="I53" s="22">
        <f>IF(H53="",0,ROUND(N(D53)*N(E53)*(N(F53)+N(G53))/929.0304,1))</f>
        <v/>
      </c>
      <c r="K53">
        <f>IF(AND(B53&lt;&gt;"",C53=""),1,0)</f>
        <v/>
      </c>
      <c r="L53">
        <f>IF(AND(B53&lt;&gt;"",H53=""),1,0)</f>
        <v/>
      </c>
    </row>
    <row r="54">
      <c r="B54" s="31" t="n"/>
      <c r="C54" s="31" t="n"/>
      <c r="D54" s="24" t="n"/>
      <c r="E54" s="24" t="n"/>
      <c r="F54" s="24" t="n"/>
      <c r="G54" s="24" t="n"/>
      <c r="H54" s="32">
        <f>IF(OR(N(D54)=0,N(E54)=0,N(F54)=0),"",ROUND(N(D54)*N(E54)*N(F54)/929.0304,1))</f>
        <v/>
      </c>
      <c r="I54" s="22">
        <f>IF(H54="",0,ROUND(N(D54)*N(E54)*(N(F54)+N(G54))/929.0304,1))</f>
        <v/>
      </c>
      <c r="K54">
        <f>IF(AND(B54&lt;&gt;"",C54=""),1,0)</f>
        <v/>
      </c>
      <c r="L54">
        <f>IF(AND(B54&lt;&gt;"",H54=""),1,0)</f>
        <v/>
      </c>
    </row>
    <row r="55">
      <c r="B55" s="31" t="n"/>
      <c r="C55" s="31" t="n"/>
      <c r="D55" s="24" t="n"/>
      <c r="E55" s="24" t="n"/>
      <c r="F55" s="24" t="n"/>
      <c r="G55" s="24" t="n"/>
      <c r="H55" s="32">
        <f>IF(OR(N(D55)=0,N(E55)=0,N(F55)=0),"",ROUND(N(D55)*N(E55)*N(F55)/929.0304,1))</f>
        <v/>
      </c>
      <c r="I55" s="22">
        <f>IF(H55="",0,ROUND(N(D55)*N(E55)*(N(F55)+N(G55))/929.0304,1))</f>
        <v/>
      </c>
      <c r="K55">
        <f>IF(AND(B55&lt;&gt;"",C55=""),1,0)</f>
        <v/>
      </c>
      <c r="L55">
        <f>IF(AND(B55&lt;&gt;"",H55=""),1,0)</f>
        <v/>
      </c>
    </row>
    <row r="56">
      <c r="B56" s="31" t="n"/>
      <c r="C56" s="31" t="n"/>
      <c r="D56" s="24" t="n"/>
      <c r="E56" s="24" t="n"/>
      <c r="F56" s="24" t="n"/>
      <c r="G56" s="24" t="n"/>
      <c r="H56" s="32">
        <f>IF(OR(N(D56)=0,N(E56)=0,N(F56)=0),"",ROUND(N(D56)*N(E56)*N(F56)/929.0304,1))</f>
        <v/>
      </c>
      <c r="I56" s="22">
        <f>IF(H56="",0,ROUND(N(D56)*N(E56)*(N(F56)+N(G56))/929.0304,1))</f>
        <v/>
      </c>
      <c r="K56">
        <f>IF(AND(B56&lt;&gt;"",C56=""),1,0)</f>
        <v/>
      </c>
      <c r="L56">
        <f>IF(AND(B56&lt;&gt;"",H56=""),1,0)</f>
        <v/>
      </c>
    </row>
    <row r="57">
      <c r="B57" s="31" t="n"/>
      <c r="C57" s="31" t="n"/>
      <c r="D57" s="24" t="n"/>
      <c r="E57" s="24" t="n"/>
      <c r="F57" s="24" t="n"/>
      <c r="G57" s="24" t="n"/>
      <c r="H57" s="32">
        <f>IF(OR(N(D57)=0,N(E57)=0,N(F57)=0),"",ROUND(N(D57)*N(E57)*N(F57)/929.0304,1))</f>
        <v/>
      </c>
      <c r="I57" s="22">
        <f>IF(H57="",0,ROUND(N(D57)*N(E57)*(N(F57)+N(G57))/929.0304,1))</f>
        <v/>
      </c>
      <c r="K57">
        <f>IF(AND(B57&lt;&gt;"",C57=""),1,0)</f>
        <v/>
      </c>
      <c r="L57">
        <f>IF(AND(B57&lt;&gt;"",H57=""),1,0)</f>
        <v/>
      </c>
    </row>
    <row r="58">
      <c r="B58" s="31" t="n"/>
      <c r="C58" s="31" t="n"/>
      <c r="D58" s="24" t="n"/>
      <c r="E58" s="24" t="n"/>
      <c r="F58" s="24" t="n"/>
      <c r="G58" s="24" t="n"/>
      <c r="H58" s="32">
        <f>IF(OR(N(D58)=0,N(E58)=0,N(F58)=0),"",ROUND(N(D58)*N(E58)*N(F58)/929.0304,1))</f>
        <v/>
      </c>
      <c r="I58" s="22">
        <f>IF(H58="",0,ROUND(N(D58)*N(E58)*(N(F58)+N(G58))/929.0304,1))</f>
        <v/>
      </c>
      <c r="K58">
        <f>IF(AND(B58&lt;&gt;"",C58=""),1,0)</f>
        <v/>
      </c>
      <c r="L58">
        <f>IF(AND(B58&lt;&gt;"",H58=""),1,0)</f>
        <v/>
      </c>
    </row>
    <row r="59">
      <c r="B59" s="31" t="n"/>
      <c r="C59" s="31" t="n"/>
      <c r="D59" s="24" t="n"/>
      <c r="E59" s="24" t="n"/>
      <c r="F59" s="24" t="n"/>
      <c r="G59" s="24" t="n"/>
      <c r="H59" s="32">
        <f>IF(OR(N(D59)=0,N(E59)=0,N(F59)=0),"",ROUND(N(D59)*N(E59)*N(F59)/929.0304,1))</f>
        <v/>
      </c>
      <c r="I59" s="22">
        <f>IF(H59="",0,ROUND(N(D59)*N(E59)*(N(F59)+N(G59))/929.0304,1))</f>
        <v/>
      </c>
      <c r="K59">
        <f>IF(AND(B59&lt;&gt;"",C59=""),1,0)</f>
        <v/>
      </c>
      <c r="L59">
        <f>IF(AND(B59&lt;&gt;"",H59=""),1,0)</f>
        <v/>
      </c>
    </row>
    <row r="60">
      <c r="B60" s="31" t="n"/>
      <c r="C60" s="31" t="n"/>
      <c r="D60" s="24" t="n"/>
      <c r="E60" s="24" t="n"/>
      <c r="F60" s="24" t="n"/>
      <c r="G60" s="24" t="n"/>
      <c r="H60" s="32">
        <f>IF(OR(N(D60)=0,N(E60)=0,N(F60)=0),"",ROUND(N(D60)*N(E60)*N(F60)/929.0304,1))</f>
        <v/>
      </c>
      <c r="I60" s="22">
        <f>IF(H60="",0,ROUND(N(D60)*N(E60)*(N(F60)+N(G60))/929.0304,1))</f>
        <v/>
      </c>
      <c r="K60">
        <f>IF(AND(B60&lt;&gt;"",C60=""),1,0)</f>
        <v/>
      </c>
      <c r="L60">
        <f>IF(AND(B60&lt;&gt;"",H60=""),1,0)</f>
        <v/>
      </c>
    </row>
    <row r="61">
      <c r="B61" s="31" t="n"/>
      <c r="C61" s="31" t="n"/>
      <c r="D61" s="24" t="n"/>
      <c r="E61" s="24" t="n"/>
      <c r="F61" s="24" t="n"/>
      <c r="G61" s="24" t="n"/>
      <c r="H61" s="32">
        <f>IF(OR(N(D61)=0,N(E61)=0,N(F61)=0),"",ROUND(N(D61)*N(E61)*N(F61)/929.0304,1))</f>
        <v/>
      </c>
      <c r="I61" s="22">
        <f>IF(H61="",0,ROUND(N(D61)*N(E61)*(N(F61)+N(G61))/929.0304,1))</f>
        <v/>
      </c>
      <c r="K61">
        <f>IF(AND(B61&lt;&gt;"",C61=""),1,0)</f>
        <v/>
      </c>
      <c r="L61">
        <f>IF(AND(B61&lt;&gt;"",H61=""),1,0)</f>
        <v/>
      </c>
    </row>
    <row r="62">
      <c r="B62" s="31" t="n"/>
      <c r="C62" s="31" t="n"/>
      <c r="D62" s="24" t="n"/>
      <c r="E62" s="24" t="n"/>
      <c r="F62" s="24" t="n"/>
      <c r="G62" s="24" t="n"/>
      <c r="H62" s="32">
        <f>IF(OR(N(D62)=0,N(E62)=0,N(F62)=0),"",ROUND(N(D62)*N(E62)*N(F62)/929.0304,1))</f>
        <v/>
      </c>
      <c r="I62" s="22">
        <f>IF(H62="",0,ROUND(N(D62)*N(E62)*(N(F62)+N(G62))/929.0304,1))</f>
        <v/>
      </c>
      <c r="K62">
        <f>IF(AND(B62&lt;&gt;"",C62=""),1,0)</f>
        <v/>
      </c>
      <c r="L62">
        <f>IF(AND(B62&lt;&gt;"",H62=""),1,0)</f>
        <v/>
      </c>
    </row>
    <row r="63">
      <c r="B63" s="31" t="n"/>
      <c r="C63" s="31" t="n"/>
      <c r="D63" s="24" t="n"/>
      <c r="E63" s="24" t="n"/>
      <c r="F63" s="24" t="n"/>
      <c r="G63" s="24" t="n"/>
      <c r="H63" s="32">
        <f>IF(OR(N(D63)=0,N(E63)=0,N(F63)=0),"",ROUND(N(D63)*N(E63)*N(F63)/929.0304,1))</f>
        <v/>
      </c>
      <c r="I63" s="22">
        <f>IF(H63="",0,ROUND(N(D63)*N(E63)*(N(F63)+N(G63))/929.0304,1))</f>
        <v/>
      </c>
      <c r="K63">
        <f>IF(AND(B63&lt;&gt;"",C63=""),1,0)</f>
        <v/>
      </c>
      <c r="L63">
        <f>IF(AND(B63&lt;&gt;"",H63=""),1,0)</f>
        <v/>
      </c>
    </row>
    <row r="64">
      <c r="B64" s="31" t="n"/>
      <c r="C64" s="31" t="n"/>
      <c r="D64" s="24" t="n"/>
      <c r="E64" s="24" t="n"/>
      <c r="F64" s="24" t="n"/>
      <c r="G64" s="24" t="n"/>
      <c r="H64" s="32">
        <f>IF(OR(N(D64)=0,N(E64)=0,N(F64)=0),"",ROUND(N(D64)*N(E64)*N(F64)/929.0304,1))</f>
        <v/>
      </c>
      <c r="I64" s="22">
        <f>IF(H64="",0,ROUND(N(D64)*N(E64)*(N(F64)+N(G64))/929.0304,1))</f>
        <v/>
      </c>
      <c r="K64">
        <f>IF(AND(B64&lt;&gt;"",C64=""),1,0)</f>
        <v/>
      </c>
      <c r="L64">
        <f>IF(AND(B64&lt;&gt;"",H64=""),1,0)</f>
        <v/>
      </c>
    </row>
    <row r="65">
      <c r="B65" s="31" t="n"/>
      <c r="C65" s="31" t="n"/>
      <c r="D65" s="24" t="n"/>
      <c r="E65" s="24" t="n"/>
      <c r="F65" s="24" t="n"/>
      <c r="G65" s="24" t="n"/>
      <c r="H65" s="32">
        <f>IF(OR(N(D65)=0,N(E65)=0,N(F65)=0),"",ROUND(N(D65)*N(E65)*N(F65)/929.0304,1))</f>
        <v/>
      </c>
      <c r="I65" s="22">
        <f>IF(H65="",0,ROUND(N(D65)*N(E65)*(N(F65)+N(G65))/929.0304,1))</f>
        <v/>
      </c>
      <c r="K65">
        <f>IF(AND(B65&lt;&gt;"",C65=""),1,0)</f>
        <v/>
      </c>
      <c r="L65">
        <f>IF(AND(B65&lt;&gt;"",H65=""),1,0)</f>
        <v/>
      </c>
    </row>
    <row r="66">
      <c r="B66" s="31" t="n"/>
      <c r="C66" s="31" t="n"/>
      <c r="D66" s="24" t="n"/>
      <c r="E66" s="24" t="n"/>
      <c r="F66" s="24" t="n"/>
      <c r="G66" s="24" t="n"/>
      <c r="H66" s="32">
        <f>IF(OR(N(D66)=0,N(E66)=0,N(F66)=0),"",ROUND(N(D66)*N(E66)*N(F66)/929.0304,1))</f>
        <v/>
      </c>
      <c r="I66" s="22">
        <f>IF(H66="",0,ROUND(N(D66)*N(E66)*(N(F66)+N(G66))/929.0304,1))</f>
        <v/>
      </c>
      <c r="K66">
        <f>IF(AND(B66&lt;&gt;"",C66=""),1,0)</f>
        <v/>
      </c>
      <c r="L66">
        <f>IF(AND(B66&lt;&gt;"",H66=""),1,0)</f>
        <v/>
      </c>
    </row>
    <row r="67" ht="18" customHeight="1">
      <c r="B67" s="13" t="inlineStr">
        <is>
          <t>Total</t>
        </is>
      </c>
      <c r="C67" s="14" t="n"/>
      <c r="D67" s="14" t="n"/>
      <c r="E67" s="14" t="n"/>
      <c r="F67" s="14" t="n"/>
      <c r="G67" s="14" t="n"/>
      <c r="H67" s="28">
        <f>ROUND(SUM(H7:H66),1)</f>
        <v/>
      </c>
      <c r="I67" s="28">
        <f>ROUND(SUM(I7:I66),1)</f>
        <v/>
      </c>
    </row>
    <row r="68"/>
    <row r="69">
      <c r="B69" s="29">
        <f>IF(SUM(K7:K66)&gt;0,"An item has no zone: pick one so it counts towards that zone.","")</f>
        <v/>
      </c>
    </row>
    <row r="70">
      <c r="B70" s="29">
        <f>IF(SUM(L7:L66)&gt;0,"An item is missing its quantity, width or depth.","")</f>
        <v/>
      </c>
    </row>
    <row r="71"/>
    <row r="72" ht="16" customHeight="1">
      <c r="B72" s="11" t="inlineStr">
        <is>
          <t>Powered by Petpooja POSS  |  getposs@petpooja.com  |  +91-9104369797  |  www.petpooja.com</t>
        </is>
      </c>
    </row>
  </sheetData>
  <sheetProtection selectLockedCells="0" selectUnlockedCells="0" sheet="1" objects="0" insertRows="1" insertHyperlinks="1" autoFilter="0" scenarios="0" formatColumns="0" deleteColumns="1" insertColumns="1" pivotTables="1" deleteRows="1" formatCells="0" formatRows="0" sort="0"/>
  <mergeCells count="6">
    <mergeCell ref="B70:I70"/>
    <mergeCell ref="B69:I69"/>
    <mergeCell ref="B2:I2"/>
    <mergeCell ref="B72:I72"/>
    <mergeCell ref="B3:I3"/>
    <mergeCell ref="B4:I4"/>
  </mergeCells>
  <dataValidations count="3">
    <dataValidation sqref="C7:C66" showDropDown="0" showInputMessage="0" showErrorMessage="1" allowBlank="1" errorTitle="Pick from the list" error="Pick an option from the drop-down list." type="list">
      <formula1>='Plan'!$B$16:$B$29</formula1>
    </dataValidation>
    <dataValidation sqref="D7:D66" showDropDown="0" showInputMessage="0" showErrorMessage="1" allowBlank="1" errorTitle="Enter a quantity" error="Enter how many, as a whole number." type="whole" operator="between">
      <formula1>1</formula1>
      <formula2>99</formula2>
    </dataValidation>
    <dataValidation sqref="E7:G66" showDropDown="0" showInputMessage="0" showErrorMessage="1" allowBlank="1" errorTitle="Enter centimetres" error="Enter the size in centimetres, for example 75." type="decimal" operator="between">
      <formula1>0</formula1>
      <formula2>2000</formula2>
    </dataValidation>
  </dataValidations>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I30"/>
  <sheetViews>
    <sheetView showGridLines="0" workbookViewId="0">
      <selection activeCell="A1" sqref="A1"/>
    </sheetView>
  </sheetViews>
  <sheetFormatPr baseColWidth="8" defaultRowHeight="15"/>
  <cols>
    <col width="2" customWidth="1" min="1" max="1"/>
    <col width="9" customWidth="1" min="2" max="2"/>
    <col width="44" customWidth="1" min="3" max="3"/>
    <col width="58" customWidth="1" min="4" max="4"/>
    <col width="14" customWidth="1" min="5" max="5"/>
    <col width="2" customWidth="1" min="6" max="6"/>
    <col width="2" customWidth="1" min="7" max="7"/>
    <col hidden="1" width="8" customWidth="1" min="8" max="8"/>
    <col hidden="1" width="8" customWidth="1" min="9" max="9"/>
    <col width="2" customWidth="1" min="10" max="10"/>
  </cols>
  <sheetData>
    <row r="1"/>
    <row r="2" ht="26" customHeight="1">
      <c r="B2" s="1" t="inlineStr">
        <is>
          <t>LAYOUT CHECKS (SCHEDULE 4)</t>
        </is>
      </c>
      <c r="H2" s="11" t="inlineStr">
        <is>
          <t>No</t>
        </is>
      </c>
      <c r="I2" s="11" t="inlineStr">
        <is>
          <t>To do</t>
        </is>
      </c>
    </row>
    <row r="3" ht="30" customHeight="1">
      <c r="B3" s="8" t="inlineStr">
        <is>
          <t>Walk the kitchen, or the drawing, and answer each. Part II binds every licensed food business; Part V adds the food service rules. On an FSSAI registration these are good practice.</t>
        </is>
      </c>
      <c r="H3" s="33">
        <f>SUM(H6:H25)</f>
        <v/>
      </c>
      <c r="I3" s="33">
        <f>SUM(I6:I25)</f>
        <v/>
      </c>
    </row>
    <row r="4"/>
    <row r="5" ht="19" customHeight="1">
      <c r="B5" s="18" t="inlineStr">
        <is>
          <t>Part</t>
        </is>
      </c>
      <c r="C5" s="18" t="inlineStr">
        <is>
          <t>Check</t>
        </is>
      </c>
      <c r="D5" s="18" t="inlineStr">
        <is>
          <t>What Schedule 4 says</t>
        </is>
      </c>
      <c r="E5" s="18" t="inlineStr">
        <is>
          <t>Your answer</t>
        </is>
      </c>
    </row>
    <row r="6" ht="52" customHeight="1">
      <c r="B6" s="34" t="inlineStr">
        <is>
          <t>Part II</t>
        </is>
      </c>
      <c r="C6" s="6" t="inlineStr">
        <is>
          <t>Food preparation is kept away from goods receiving and pre-processing</t>
        </is>
      </c>
      <c r="D6" s="19" t="inlineStr">
        <is>
          <t>"As far as possible, the layout of the food establishment shall be such that food preparation / manufacturing processes are not amenable to cross-contamination from other pre and post manufacturing operations like goods receiving, pre-processing"</t>
        </is>
      </c>
      <c r="E6" s="15" t="n"/>
      <c r="H6">
        <f>IF(AND(TRUE,E6="No"),1,0)</f>
        <v/>
      </c>
      <c r="I6">
        <f>IF(AND(TRUE,E6=""),1,0)</f>
        <v/>
      </c>
    </row>
    <row r="7" ht="40" customHeight="1">
      <c r="B7" s="34" t="inlineStr">
        <is>
          <t>Part II</t>
        </is>
      </c>
      <c r="C7" s="6" t="inlineStr">
        <is>
          <t>Floor drains flow opposite to the direction of food preparation</t>
        </is>
      </c>
      <c r="D7" s="19" t="inlineStr">
        <is>
          <t>Floors "shall be sloped appropriately to facilitate drainage and the drainage shall flow in a direction opposite to the direction of food preparation / manufacturing process flow"</t>
        </is>
      </c>
      <c r="E7" s="15" t="n"/>
      <c r="H7">
        <f>IF(AND(TRUE,E7="No"),1,0)</f>
        <v/>
      </c>
      <c r="I7">
        <f>IF(AND(TRUE,E7=""),1,0)</f>
        <v/>
      </c>
    </row>
    <row r="8" ht="31" customHeight="1">
      <c r="B8" s="34" t="inlineStr">
        <is>
          <t>Part II</t>
        </is>
      </c>
      <c r="C8" s="6" t="inlineStr">
        <is>
          <t>Floors, walls and ceilings are impervious, smooth and easy to clean</t>
        </is>
      </c>
      <c r="D8" s="19" t="inlineStr">
        <is>
          <t>Impervious material, smooth and easy to clean, with no flaking paint or plaster (summarised)</t>
        </is>
      </c>
      <c r="E8" s="15" t="n"/>
      <c r="H8">
        <f>IF(AND(TRUE,E8="No"),1,0)</f>
        <v/>
      </c>
      <c r="I8">
        <f>IF(AND(TRUE,E8=""),1,0)</f>
        <v/>
      </c>
    </row>
    <row r="9" ht="31" customHeight="1">
      <c r="B9" s="34" t="inlineStr">
        <is>
          <t>Part II</t>
        </is>
      </c>
      <c r="C9" s="6" t="inlineStr">
        <is>
          <t>Windows, doors and openings are screened, and doors close by themselves</t>
        </is>
      </c>
      <c r="D9" s="19" t="inlineStr">
        <is>
          <t>Openings "well screened with wire-mesh or insect-proof screen" and "doors be fitted with automatic closing springs"</t>
        </is>
      </c>
      <c r="E9" s="15" t="n"/>
      <c r="H9">
        <f>IF(AND(TRUE,E9="No"),1,0)</f>
        <v/>
      </c>
      <c r="I9">
        <f>IF(AND(TRUE,E9=""),1,0)</f>
        <v/>
      </c>
    </row>
    <row r="10" ht="40" customHeight="1">
      <c r="B10" s="34" t="inlineStr">
        <is>
          <t>Part II</t>
        </is>
      </c>
      <c r="C10" s="6" t="inlineStr">
        <is>
          <t>Food areas are separated from toilets, urinals, drains and waste</t>
        </is>
      </c>
      <c r="D10" s="19" t="inlineStr">
        <is>
          <t>No food in premises "not effectively separated ... from any privy, urinal, sullage, drain or place of storage of foul and waste matter"</t>
        </is>
      </c>
      <c r="E10" s="15" t="n"/>
      <c r="H10">
        <f>IF(AND(TRUE,E10="No"),1,0)</f>
        <v/>
      </c>
      <c r="I10">
        <f>IF(AND(TRUE,E10=""),1,0)</f>
        <v/>
      </c>
    </row>
    <row r="11" ht="31" customHeight="1">
      <c r="B11" s="34" t="inlineStr">
        <is>
          <t>Part II</t>
        </is>
      </c>
      <c r="C11" s="6" t="inlineStr">
        <is>
          <t>Equipment stands where it can be cleaned around and behind</t>
        </is>
      </c>
      <c r="D11" s="19" t="inlineStr">
        <is>
          <t>Equipment located, designed and fabricated so that it permits maintenance and cleaning (summarised)</t>
        </is>
      </c>
      <c r="E11" s="15" t="n"/>
      <c r="H11">
        <f>IF(AND(TRUE,E11="No"),1,0)</f>
        <v/>
      </c>
      <c r="I11">
        <f>IF(AND(TRUE,E11=""),1,0)</f>
        <v/>
      </c>
    </row>
    <row r="12" ht="40" customHeight="1">
      <c r="B12" s="34" t="inlineStr">
        <is>
          <t>Part II</t>
        </is>
      </c>
      <c r="C12" s="6" t="inlineStr">
        <is>
          <t>The sink for washing raw food is separate from the utensil sink</t>
        </is>
      </c>
      <c r="D12" s="19" t="inlineStr">
        <is>
          <t>Sinks used for washing raw foods "shall be kept separate" and not used for washing utensils (Part II, "preferably"); Part V asks for separate sinks "where necessary"</t>
        </is>
      </c>
      <c r="E12" s="15" t="n"/>
      <c r="H12">
        <f>IF(AND(TRUE,E12="No"),1,0)</f>
        <v/>
      </c>
      <c r="I12">
        <f>IF(AND(TRUE,E12=""),1,0)</f>
        <v/>
      </c>
    </row>
    <row r="13" ht="40" customHeight="1">
      <c r="B13" s="34" t="inlineStr">
        <is>
          <t>Part II</t>
        </is>
      </c>
      <c r="C13" s="6" t="inlineStr">
        <is>
          <t>Hand-wash basins with soap and running water are where food is handled</t>
        </is>
      </c>
      <c r="D13" s="19" t="inlineStr">
        <is>
          <t>Facilities for washing and drying hands before touching food, with hot or cold water (summarised); Part V asks for porcelain or stainless steel basins with soap</t>
        </is>
      </c>
      <c r="E13" s="15" t="n"/>
      <c r="H13">
        <f>IF(AND(TRUE,E13="No"),1,0)</f>
        <v/>
      </c>
      <c r="I13">
        <f>IF(AND(TRUE,E13=""),1,0)</f>
        <v/>
      </c>
    </row>
    <row r="14" ht="31" customHeight="1">
      <c r="B14" s="34" t="inlineStr">
        <is>
          <t>Part II</t>
        </is>
      </c>
      <c r="C14" s="6" t="inlineStr">
        <is>
          <t>Toilets and changing rooms do not open directly into food areas</t>
        </is>
      </c>
      <c r="D14" s="19" t="inlineStr">
        <is>
          <t>Personnel facilities "suitably located so that they do not open directly into food processing, handling or storage areas"</t>
        </is>
      </c>
      <c r="E14" s="15" t="n"/>
      <c r="H14">
        <f>IF(AND(TRUE,E14="No"),1,0)</f>
        <v/>
      </c>
      <c r="I14">
        <f>IF(AND(TRUE,E14=""),1,0)</f>
        <v/>
      </c>
    </row>
    <row r="15" ht="28" customHeight="1">
      <c r="B15" s="34" t="inlineStr">
        <is>
          <t>Part II</t>
        </is>
      </c>
      <c r="C15" s="6" t="inlineStr">
        <is>
          <t>Staff rest area is separate from food areas</t>
        </is>
      </c>
      <c r="D15" s="19" t="inlineStr">
        <is>
          <t>Rest and refreshment rooms separate from food areas and not leading directly into them (summarised)</t>
        </is>
      </c>
      <c r="E15" s="15" t="n"/>
      <c r="H15">
        <f>IF(AND(TRUE,E15="No"),1,0)</f>
        <v/>
      </c>
      <c r="I15">
        <f>IF(AND(TRUE,E15=""),1,0)</f>
        <v/>
      </c>
    </row>
    <row r="16" ht="31" customHeight="1">
      <c r="B16" s="34" t="inlineStr">
        <is>
          <t>Part II</t>
        </is>
      </c>
      <c r="C16" s="6" t="inlineStr">
        <is>
          <t>Ventilation does not carry air from dirty areas to clean ones</t>
        </is>
      </c>
      <c r="D16" s="19" t="inlineStr">
        <is>
          <t>Ventilation "designed and constructed so that air does not flow from contaminated areas to clean areas"</t>
        </is>
      </c>
      <c r="E16" s="15" t="n"/>
      <c r="H16">
        <f>IF(AND(TRUE,E16="No"),1,0)</f>
        <v/>
      </c>
      <c r="I16">
        <f>IF(AND(TRUE,E16=""),1,0)</f>
        <v/>
      </c>
    </row>
    <row r="17" ht="31" customHeight="1">
      <c r="B17" s="34" t="inlineStr">
        <is>
          <t>Part II</t>
        </is>
      </c>
      <c r="C17" s="6" t="inlineStr">
        <is>
          <t>Lighting is enough to work hygienically, and fittings are protected</t>
        </is>
      </c>
      <c r="D17" s="19" t="inlineStr">
        <is>
          <t>Lighting fixtures protected so that food is not contaminated by breakages (summarised)</t>
        </is>
      </c>
      <c r="E17" s="15" t="n"/>
      <c r="H17">
        <f>IF(AND(TRUE,E17="No"),1,0)</f>
        <v/>
      </c>
      <c r="I17">
        <f>IF(AND(TRUE,E17=""),1,0)</f>
        <v/>
      </c>
    </row>
    <row r="18" ht="31" customHeight="1">
      <c r="B18" s="34" t="inlineStr">
        <is>
          <t>Part II</t>
        </is>
      </c>
      <c r="C18" s="6" t="inlineStr">
        <is>
          <t>Cleaning chemicals are stored separately from food</t>
        </is>
      </c>
      <c r="D18" s="19" t="inlineStr">
        <is>
          <t>Containers of cleaning chemicals "identified and stored separately" (summarised)</t>
        </is>
      </c>
      <c r="E18" s="15" t="n"/>
      <c r="H18">
        <f>IF(AND(TRUE,E18="No"),1,0)</f>
        <v/>
      </c>
      <c r="I18">
        <f>IF(AND(TRUE,E18=""),1,0)</f>
        <v/>
      </c>
    </row>
    <row r="19" ht="40" customHeight="1">
      <c r="B19" s="34" t="inlineStr">
        <is>
          <t>Part II</t>
        </is>
      </c>
      <c r="C19" s="6" t="inlineStr">
        <is>
          <t>Waste is in covered bins, away from food, and removed daily</t>
        </is>
      </c>
      <c r="D19" s="19" t="inlineStr">
        <is>
          <t>A covered refuse bin, "emptied and washed daily"; waste storage located so that it does not contaminate food or storage areas (summarised)</t>
        </is>
      </c>
      <c r="E19" s="15" t="n"/>
      <c r="H19">
        <f>IF(AND(TRUE,E19="No"),1,0)</f>
        <v/>
      </c>
      <c r="I19">
        <f>IF(AND(TRUE,E19=""),1,0)</f>
        <v/>
      </c>
    </row>
    <row r="20" ht="31" customHeight="1">
      <c r="B20" s="34" t="inlineStr">
        <is>
          <t>Part II</t>
        </is>
      </c>
      <c r="C20" s="6" t="inlineStr">
        <is>
          <t>Potable water reaches every food sink, and the tank has a cleaning register</t>
        </is>
      </c>
      <c r="D20" s="19" t="inlineStr">
        <is>
          <t>Only potable water in processing and cooking; storage tanks "cleaned periodically and records ... maintained in a register"</t>
        </is>
      </c>
      <c r="E20" s="15" t="n"/>
      <c r="H20">
        <f>IF(AND(TRUE,E20="No"),1,0)</f>
        <v/>
      </c>
      <c r="I20">
        <f>IF(AND(TRUE,E20=""),1,0)</f>
        <v/>
      </c>
    </row>
    <row r="21" ht="31" customHeight="1">
      <c r="B21" s="34" t="inlineStr">
        <is>
          <t>Part II</t>
        </is>
      </c>
      <c r="C21" s="6" t="inlineStr">
        <is>
          <t>Cold storage is enough for raw and cooked food, kept apart</t>
        </is>
      </c>
      <c r="D21" s="19" t="inlineStr">
        <is>
          <t>Cold storage "according to the type and requirement"; raw, processed and rejected food segregated (summarised)</t>
        </is>
      </c>
      <c r="E21" s="15" t="n"/>
      <c r="H21">
        <f>IF(AND(TRUE,E21="No"),1,0)</f>
        <v/>
      </c>
      <c r="I21">
        <f>IF(AND(TRUE,E21=""),1,0)</f>
        <v/>
      </c>
    </row>
    <row r="22" ht="40" customHeight="1">
      <c r="B22" s="34" t="inlineStr">
        <is>
          <t>Part V</t>
        </is>
      </c>
      <c r="C22" s="6" t="inlineStr">
        <is>
          <t>A chimney with suction suited to the kitchen is installed over the cooking</t>
        </is>
      </c>
      <c r="D22" s="19" t="inlineStr">
        <is>
          <t>"Wherever cooking or frying of any kind is being done, a chimney having appropriate suction capacity as per the size of the kitchen has to be installed prior to start of business"</t>
        </is>
      </c>
      <c r="E22" s="15" t="n"/>
      <c r="H22">
        <f>IF(AND('Plan'!$D$10="Yes",E22="No"),1,0)</f>
        <v/>
      </c>
      <c r="I22">
        <f>IF(AND('Plan'!$D$10="Yes",E22=""),1,0)</f>
        <v/>
      </c>
    </row>
    <row r="23" ht="40" customHeight="1">
      <c r="B23" s="34" t="inlineStr">
        <is>
          <t>Part V</t>
        </is>
      </c>
      <c r="C23" s="6" t="inlineStr">
        <is>
          <t>Raw meat, poultry and seafood have their own preparation area and utensils</t>
        </is>
      </c>
      <c r="D23" s="19" t="inlineStr">
        <is>
          <t>"Separate items (e.g. cutting boards, dishes, knives) and preparation area for raw meats and poultry and marine products should be used"</t>
        </is>
      </c>
      <c r="E23" s="15" t="n"/>
      <c r="H23">
        <f>IF(AND('Plan'!$D$9="Yes",E23="No"),1,0)</f>
        <v/>
      </c>
      <c r="I23">
        <f>IF(AND('Plan'!$D$9="Yes",E23=""),1,0)</f>
        <v/>
      </c>
    </row>
    <row r="24" ht="40" customHeight="1">
      <c r="B24" s="34" t="inlineStr">
        <is>
          <t>Part V</t>
        </is>
      </c>
      <c r="C24" s="6" t="inlineStr">
        <is>
          <t>Veg and non-veg are prepared and cooked apart, with raw meat stored separately</t>
        </is>
      </c>
      <c r="D24" s="19" t="inlineStr">
        <is>
          <t>"The preparation/ processing/ cooking of veg. &amp; non-veg. products should be segregated"; "Raw meat/poultry should be stored separately from other foods"</t>
        </is>
      </c>
      <c r="E24" s="15" t="n"/>
      <c r="H24">
        <f>IF(AND('Plan'!$D$9="Yes",E24="No"),1,0)</f>
        <v/>
      </c>
      <c r="I24">
        <f>IF(AND('Plan'!$D$9="Yes",E24=""),1,0)</f>
        <v/>
      </c>
    </row>
    <row r="25" ht="31" customHeight="1">
      <c r="B25" s="34" t="inlineStr">
        <is>
          <t>Part V</t>
        </is>
      </c>
      <c r="C25" s="6" t="inlineStr">
        <is>
          <t>There is a separate place for washing pots and pans</t>
        </is>
      </c>
      <c r="D25" s="19" t="inlineStr">
        <is>
          <t>"there will be a separate place for washing pots and pains" [sic]</t>
        </is>
      </c>
      <c r="E25" s="15" t="n"/>
      <c r="H25">
        <f>IF(AND(TRUE,E25="No"),1,0)</f>
        <v/>
      </c>
      <c r="I25">
        <f>IF(AND(TRUE,E25=""),1,0)</f>
        <v/>
      </c>
    </row>
    <row r="26"/>
    <row r="27" ht="28" customHeight="1">
      <c r="B27" s="8">
        <f>IF('Plan'!$D$8="FSSAI registration","You are on a registration: Schedule 4 Part I applies to you, and these Part II and Part V points are good practice rather than your legal floor.","")</f>
        <v/>
      </c>
    </row>
    <row r="28" ht="28" customHeight="1">
      <c r="B28" s="8" t="inlineStr">
        <is>
          <t>Quotes are from Schedule 4 of the FSS (Licensing and Registration of Food Businesses) Regulations 2011, cited by Part, not clause number. Shortened where marked.</t>
        </is>
      </c>
    </row>
    <row r="29"/>
    <row r="30" ht="16" customHeight="1">
      <c r="B30" s="11" t="inlineStr">
        <is>
          <t>Powered by Petpooja POSS  |  getposs@petpooja.com  |  +91-9104369797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27:E27"/>
    <mergeCell ref="B30:E30"/>
    <mergeCell ref="B3:E3"/>
    <mergeCell ref="B2:E2"/>
    <mergeCell ref="B28:E28"/>
  </mergeCells>
  <dataValidations count="1">
    <dataValidation sqref="E6:E25" showDropDown="0" showInputMessage="0" showErrorMessage="1" allowBlank="1" errorTitle="Pick from the list" error="Pick an option from the drop-down list." type="list">
      <formula1>=Lists!$C$2:$C$4</formula1>
    </dataValidation>
  </dataValidations>
  <pageMargins left="0.3" right="0.3" top="0.4" bottom="0.4"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N50"/>
  <sheetViews>
    <sheetView showGridLines="0" workbookViewId="0">
      <selection activeCell="A1" sqref="A1"/>
    </sheetView>
  </sheetViews>
  <sheetFormatPr baseColWidth="8" defaultRowHeight="15"/>
  <cols>
    <col width="2" customWidth="1" min="1" max="1"/>
    <col width="28" customWidth="1" min="2" max="2"/>
    <col width="50" customWidth="1" min="3" max="3"/>
    <col width="13" customWidth="1" min="4" max="4"/>
    <col width="11" customWidth="1" min="5" max="5"/>
    <col width="12" customWidth="1" min="6" max="6"/>
    <col width="13" customWidth="1" min="7" max="7"/>
    <col width="11" customWidth="1" min="8" max="8"/>
    <col width="10" customWidth="1" min="9" max="9"/>
    <col width="2" customWidth="1" min="10" max="10"/>
    <col hidden="1" width="13" customWidth="1" min="11" max="11"/>
    <col hidden="1" width="13" customWidth="1" min="12" max="12"/>
    <col hidden="1" width="13" customWidth="1" min="13" max="13"/>
    <col hidden="1" width="13" customWidth="1" min="14" max="14"/>
  </cols>
  <sheetData>
    <row r="1"/>
    <row r="2" ht="26" customHeight="1">
      <c r="B2" s="1" t="inlineStr">
        <is>
          <t>KITCHEN LAYOUT PLAN (EXAMPLE)</t>
        </is>
      </c>
    </row>
    <row r="3" ht="16" customHeight="1">
      <c r="B3" s="12" t="inlineStr">
        <is>
          <t>Fill the yellow cells. The zone areas come from the Equipment sheet; the checks are on the Layout Checks sheet.</t>
        </is>
      </c>
    </row>
    <row r="4"/>
    <row r="5" ht="19" customHeight="1">
      <c r="B5" s="3" t="inlineStr">
        <is>
          <t xml:space="preserve">  1. YOUR KITCHEN</t>
        </is>
      </c>
      <c r="C5" s="4" t="n"/>
      <c r="D5" s="4" t="n"/>
      <c r="E5" s="4" t="n"/>
      <c r="F5" s="4" t="n"/>
      <c r="G5" s="4" t="n"/>
      <c r="H5" s="4" t="n"/>
      <c r="I5" s="4" t="n"/>
    </row>
    <row r="6" ht="31" customHeight="1">
      <c r="B6" s="13" t="inlineStr">
        <is>
          <t>Restaurant name</t>
        </is>
      </c>
      <c r="C6" s="14" t="n"/>
      <c r="D6" s="15" t="inlineStr">
        <is>
          <t>Sample Kitchen (example)</t>
        </is>
      </c>
      <c r="E6" s="16" t="n"/>
    </row>
    <row r="7" ht="18" customHeight="1">
      <c r="B7" s="13" t="inlineStr">
        <is>
          <t>Format</t>
        </is>
      </c>
      <c r="C7" s="14" t="n"/>
      <c r="D7" s="15" t="inlineStr">
        <is>
          <t>Dine-in restaurant</t>
        </is>
      </c>
      <c r="E7" s="16" t="n"/>
    </row>
    <row r="8" ht="31" customHeight="1">
      <c r="B8" s="13" t="inlineStr">
        <is>
          <t>FSSAI licence or registration</t>
        </is>
      </c>
      <c r="C8" s="14" t="n"/>
      <c r="D8" s="15" t="inlineStr">
        <is>
          <t>FSSAI licence (State or Central)</t>
        </is>
      </c>
      <c r="E8" s="16" t="n"/>
    </row>
    <row r="9" ht="18" customHeight="1">
      <c r="B9" s="13" t="inlineStr">
        <is>
          <t>Do you serve non-vegetarian food?</t>
        </is>
      </c>
      <c r="C9" s="14" t="n"/>
      <c r="D9" s="15" t="inlineStr">
        <is>
          <t>Yes</t>
        </is>
      </c>
      <c r="E9" s="16" t="n"/>
    </row>
    <row r="10" ht="18" customHeight="1">
      <c r="B10" s="13" t="inlineStr">
        <is>
          <t>Do you cook or fry on the premises?</t>
        </is>
      </c>
      <c r="C10" s="14" t="n"/>
      <c r="D10" s="15" t="inlineStr">
        <is>
          <t>Yes</t>
        </is>
      </c>
      <c r="E10" s="16" t="n"/>
    </row>
    <row r="11" ht="18" customHeight="1">
      <c r="B11" s="13" t="inlineStr">
        <is>
          <t>Kitchen floor area available (sq ft)</t>
        </is>
      </c>
      <c r="C11" s="14" t="n"/>
      <c r="D11" s="17" t="n">
        <v>600</v>
      </c>
      <c r="E11" s="16" t="n"/>
    </row>
    <row r="12" ht="16" customHeight="1">
      <c r="B12" s="12" t="inlineStr">
        <is>
          <t>Area in square feet, measured inside the walls. 1 square metre is about 10.76 sq ft.</t>
        </is>
      </c>
    </row>
    <row r="13"/>
    <row r="14" ht="19" customHeight="1">
      <c r="B14" s="3" t="inlineStr">
        <is>
          <t xml:space="preserve">  2. ZONES</t>
        </is>
      </c>
      <c r="C14" s="4" t="n"/>
      <c r="D14" s="4" t="n"/>
      <c r="E14" s="4" t="n"/>
      <c r="F14" s="4" t="n"/>
      <c r="G14" s="4" t="n"/>
      <c r="H14" s="4" t="n"/>
      <c r="I14" s="4" t="n"/>
    </row>
    <row r="15" ht="63" customHeight="1">
      <c r="B15" s="18" t="inlineStr">
        <is>
          <t>Zone</t>
        </is>
      </c>
      <c r="C15" s="18" t="inlineStr">
        <is>
          <t>Why it matters (Schedule 4)</t>
        </is>
      </c>
      <c r="D15" s="18" t="inlineStr">
        <is>
          <t>Needed?</t>
        </is>
      </c>
      <c r="E15" s="18" t="inlineStr">
        <is>
          <t>Separate area?</t>
        </is>
      </c>
      <c r="F15" s="18" t="inlineStr">
        <is>
          <t>Area you give it (sq ft)</t>
        </is>
      </c>
      <c r="G15" s="18" t="inlineStr">
        <is>
          <t>Equipment and working space (sq ft)</t>
        </is>
      </c>
      <c r="H15" s="18" t="inlineStr">
        <is>
          <t>Short by (sq ft)</t>
        </is>
      </c>
      <c r="I15" s="18" t="inlineStr">
        <is>
          <t>Order along the food flow</t>
        </is>
      </c>
    </row>
    <row r="16" ht="40" customHeight="1">
      <c r="B16" s="13" t="inlineStr">
        <is>
          <t>Goods receiving</t>
        </is>
      </c>
      <c r="C16" s="19" t="inlineStr">
        <is>
          <t>Part II asks for a layout that keeps food preparation away from goods receiving, as far as possible. Even a corner works if it is not on the cooking line.</t>
        </is>
      </c>
      <c r="D16" s="20">
        <f>IF($D$8="FSSAI registration","Good practice","Asked for")</f>
        <v/>
      </c>
      <c r="E16" s="15" t="inlineStr">
        <is>
          <t>Yes</t>
        </is>
      </c>
      <c r="F16" s="21" t="n">
        <v>25</v>
      </c>
      <c r="G16" s="22">
        <f>ROUND(SUMIF('Example Equipment'!$C$7:$C$66,B16,'Example Equipment'!$I$7:$I$66),1)</f>
        <v/>
      </c>
      <c r="H16" s="23">
        <f>IF(N(F16)=0,"",IF(G16&gt;F16,ROUND(G16-F16,1),""))</f>
        <v/>
      </c>
      <c r="I16" s="24" t="n">
        <v>1</v>
      </c>
      <c r="K16">
        <f>IF(AND(OR(D16="Asked for",D16="Good practice"),E16="No"),1,0)</f>
        <v/>
      </c>
      <c r="L16">
        <f>IF(AND(N(F16)&gt;0,G16&gt;F16),1,0)</f>
        <v/>
      </c>
      <c r="M16">
        <f>IF(AND(D16&lt;&gt;"Not needed",D16&lt;&gt;"Optional",E16=""),1,0)</f>
        <v/>
      </c>
      <c r="N16">
        <f>IF(AND(G16&gt;0,N(F16)=0),1,0)</f>
        <v/>
      </c>
    </row>
    <row r="17" ht="40" customHeight="1">
      <c r="B17" s="13" t="inlineStr">
        <is>
          <t>Dry store</t>
        </is>
      </c>
      <c r="C17" s="19" t="inlineStr">
        <is>
          <t>Part II asks for storage that protects food from contamination and pests, with raw materials kept apart from packaging and stationery.</t>
        </is>
      </c>
      <c r="D17" s="20">
        <f>IF($D$8="FSSAI registration","Good practice","Asked for")</f>
        <v/>
      </c>
      <c r="E17" s="15" t="inlineStr">
        <is>
          <t>Yes</t>
        </is>
      </c>
      <c r="F17" s="21" t="n">
        <v>50</v>
      </c>
      <c r="G17" s="22">
        <f>ROUND(SUMIF('Example Equipment'!$C$7:$C$66,B17,'Example Equipment'!$I$7:$I$66),1)</f>
        <v/>
      </c>
      <c r="H17" s="23">
        <f>IF(N(F17)=0,"",IF(G17&gt;F17,ROUND(G17-F17,1),""))</f>
        <v/>
      </c>
      <c r="I17" s="24" t="n">
        <v>2</v>
      </c>
      <c r="K17">
        <f>IF(AND(OR(D17="Asked for",D17="Good practice"),E17="No"),1,0)</f>
        <v/>
      </c>
      <c r="L17">
        <f>IF(AND(N(F17)&gt;0,G17&gt;F17),1,0)</f>
        <v/>
      </c>
      <c r="M17">
        <f>IF(AND(D17&lt;&gt;"Not needed",D17&lt;&gt;"Optional",E17=""),1,0)</f>
        <v/>
      </c>
      <c r="N17">
        <f>IF(AND(G17&gt;0,N(F17)=0),1,0)</f>
        <v/>
      </c>
    </row>
    <row r="18" ht="31" customHeight="1">
      <c r="B18" s="13" t="inlineStr">
        <is>
          <t>Cold store (fridges and freezers)</t>
        </is>
      </c>
      <c r="C18" s="19" t="inlineStr">
        <is>
          <t>Part II asks for cold storage according to the type of food. Raw and cooked are kept apart inside it.</t>
        </is>
      </c>
      <c r="D18" s="20">
        <f>IF($D$8="FSSAI registration","Good practice","Asked for")</f>
        <v/>
      </c>
      <c r="E18" s="15" t="inlineStr">
        <is>
          <t>Yes</t>
        </is>
      </c>
      <c r="F18" s="21" t="n">
        <v>50</v>
      </c>
      <c r="G18" s="22">
        <f>ROUND(SUMIF('Example Equipment'!$C$7:$C$66,B18,'Example Equipment'!$I$7:$I$66),1)</f>
        <v/>
      </c>
      <c r="H18" s="23">
        <f>IF(N(F18)=0,"",IF(G18&gt;F18,ROUND(G18-F18,1),""))</f>
        <v/>
      </c>
      <c r="I18" s="24" t="n">
        <v>2</v>
      </c>
      <c r="K18">
        <f>IF(AND(OR(D18="Asked for",D18="Good practice"),E18="No"),1,0)</f>
        <v/>
      </c>
      <c r="L18">
        <f>IF(AND(N(F18)&gt;0,G18&gt;F18),1,0)</f>
        <v/>
      </c>
      <c r="M18">
        <f>IF(AND(D18&lt;&gt;"Not needed",D18&lt;&gt;"Optional",E18=""),1,0)</f>
        <v/>
      </c>
      <c r="N18">
        <f>IF(AND(G18&gt;0,N(F18)=0),1,0)</f>
        <v/>
      </c>
    </row>
    <row r="19" ht="40" customHeight="1">
      <c r="B19" s="13" t="inlineStr">
        <is>
          <t>Vegetarian preparation</t>
        </is>
      </c>
      <c r="C19" s="19" t="inlineStr">
        <is>
          <t>Part V asks for the preparation, processing and cooking of veg and non-veg products to be segregated, and for fruit and vegetables to be washed before cutting.</t>
        </is>
      </c>
      <c r="D19" s="20">
        <f>IF($D$8="FSSAI registration","Good practice","Asked for")</f>
        <v/>
      </c>
      <c r="E19" s="15" t="inlineStr">
        <is>
          <t>Yes</t>
        </is>
      </c>
      <c r="F19" s="21" t="n">
        <v>40</v>
      </c>
      <c r="G19" s="22">
        <f>ROUND(SUMIF('Example Equipment'!$C$7:$C$66,B19,'Example Equipment'!$I$7:$I$66),1)</f>
        <v/>
      </c>
      <c r="H19" s="23">
        <f>IF(N(F19)=0,"",IF(G19&gt;F19,ROUND(G19-F19,1),""))</f>
        <v/>
      </c>
      <c r="I19" s="24" t="n">
        <v>3</v>
      </c>
      <c r="K19">
        <f>IF(AND(OR(D19="Asked for",D19="Good practice"),E19="No"),1,0)</f>
        <v/>
      </c>
      <c r="L19">
        <f>IF(AND(N(F19)&gt;0,G19&gt;F19),1,0)</f>
        <v/>
      </c>
      <c r="M19">
        <f>IF(AND(D19&lt;&gt;"Not needed",D19&lt;&gt;"Optional",E19=""),1,0)</f>
        <v/>
      </c>
      <c r="N19">
        <f>IF(AND(G19&gt;0,N(F19)=0),1,0)</f>
        <v/>
      </c>
    </row>
    <row r="20" ht="40" customHeight="1">
      <c r="B20" s="13" t="inlineStr">
        <is>
          <t>Non-vegetarian preparation</t>
        </is>
      </c>
      <c r="C20" s="19" t="inlineStr">
        <is>
          <t>Part V asks for separate items and a separate preparation area for raw meat, poultry and seafood, to avoid cross contamination.</t>
        </is>
      </c>
      <c r="D20" s="20">
        <f>IF($D$9="No","Not needed",IF($D$9="Yes",IF($D$8="FSSAI registration","Good practice","Asked for"),"Answer section 1"))</f>
        <v/>
      </c>
      <c r="E20" s="15" t="inlineStr">
        <is>
          <t>Yes</t>
        </is>
      </c>
      <c r="F20" s="21" t="n">
        <v>35</v>
      </c>
      <c r="G20" s="22">
        <f>ROUND(SUMIF('Example Equipment'!$C$7:$C$66,B20,'Example Equipment'!$I$7:$I$66),1)</f>
        <v/>
      </c>
      <c r="H20" s="23">
        <f>IF(N(F20)=0,"",IF(G20&gt;F20,ROUND(G20-F20,1),""))</f>
        <v/>
      </c>
      <c r="I20" s="24" t="n">
        <v>3</v>
      </c>
      <c r="K20">
        <f>IF(AND(OR(D20="Asked for",D20="Good practice"),E20="No"),1,0)</f>
        <v/>
      </c>
      <c r="L20">
        <f>IF(AND(N(F20)&gt;0,G20&gt;F20),1,0)</f>
        <v/>
      </c>
      <c r="M20">
        <f>IF(AND(D20&lt;&gt;"Not needed",D20&lt;&gt;"Optional",E20=""),1,0)</f>
        <v/>
      </c>
      <c r="N20">
        <f>IF(AND(G20&gt;0,N(F20)=0),1,0)</f>
        <v/>
      </c>
    </row>
    <row r="21" ht="40" customHeight="1">
      <c r="B21" s="13" t="inlineStr">
        <is>
          <t>Cooking line</t>
        </is>
      </c>
      <c r="C21" s="19" t="inlineStr">
        <is>
          <t>Part V asks for a chimney of suction suited to the kitchen wherever cooking or frying is done, installed before the business starts.</t>
        </is>
      </c>
      <c r="D21" s="20">
        <f>IF($D$8="FSSAI registration","Good practice","Asked for")</f>
        <v/>
      </c>
      <c r="E21" s="15" t="inlineStr">
        <is>
          <t>Yes</t>
        </is>
      </c>
      <c r="F21" s="21" t="n">
        <v>110</v>
      </c>
      <c r="G21" s="22">
        <f>ROUND(SUMIF('Example Equipment'!$C$7:$C$66,B21,'Example Equipment'!$I$7:$I$66),1)</f>
        <v/>
      </c>
      <c r="H21" s="23">
        <f>IF(N(F21)=0,"",IF(G21&gt;F21,ROUND(G21-F21,1),""))</f>
        <v/>
      </c>
      <c r="I21" s="24" t="n">
        <v>4</v>
      </c>
      <c r="K21">
        <f>IF(AND(OR(D21="Asked for",D21="Good practice"),E21="No"),1,0)</f>
        <v/>
      </c>
      <c r="L21">
        <f>IF(AND(N(F21)&gt;0,G21&gt;F21),1,0)</f>
        <v/>
      </c>
      <c r="M21">
        <f>IF(AND(D21&lt;&gt;"Not needed",D21&lt;&gt;"Optional",E21=""),1,0)</f>
        <v/>
      </c>
      <c r="N21">
        <f>IF(AND(G21&gt;0,N(F21)=0),1,0)</f>
        <v/>
      </c>
    </row>
    <row r="22" ht="40" customHeight="1">
      <c r="B22" s="13" t="inlineStr">
        <is>
          <t>Pass and dispatch</t>
        </is>
      </c>
      <c r="C22" s="19" t="inlineStr">
        <is>
          <t>The last step of the food flow. Cooked food should leave by a route that does not cross raw food, waste or dirty dishes. Not a Schedule 4 zone in its own right.</t>
        </is>
      </c>
      <c r="D22" s="20" t="inlineStr">
        <is>
          <t>Advised</t>
        </is>
      </c>
      <c r="E22" s="15" t="inlineStr">
        <is>
          <t>Yes</t>
        </is>
      </c>
      <c r="F22" s="21" t="n">
        <v>30</v>
      </c>
      <c r="G22" s="22">
        <f>ROUND(SUMIF('Example Equipment'!$C$7:$C$66,B22,'Example Equipment'!$I$7:$I$66),1)</f>
        <v/>
      </c>
      <c r="H22" s="23">
        <f>IF(N(F22)=0,"",IF(G22&gt;F22,ROUND(G22-F22,1),""))</f>
        <v/>
      </c>
      <c r="I22" s="24" t="n">
        <v>5</v>
      </c>
      <c r="K22">
        <f>IF(AND(OR(D22="Asked for",D22="Good practice"),E22="No"),1,0)</f>
        <v/>
      </c>
      <c r="L22">
        <f>IF(AND(N(F22)&gt;0,G22&gt;F22),1,0)</f>
        <v/>
      </c>
      <c r="M22">
        <f>IF(AND(D22&lt;&gt;"Not needed",D22&lt;&gt;"Optional",E22=""),1,0)</f>
        <v/>
      </c>
      <c r="N22">
        <f>IF(AND(G22&gt;0,N(F22)=0),1,0)</f>
        <v/>
      </c>
    </row>
    <row r="23" ht="28" customHeight="1">
      <c r="B23" s="13" t="inlineStr">
        <is>
          <t>Pot wash</t>
        </is>
      </c>
      <c r="C23" s="19" t="inlineStr">
        <is>
          <t>Part V asks for a separate place for washing pots and pans.</t>
        </is>
      </c>
      <c r="D23" s="20">
        <f>IF($D$8="FSSAI registration","Good practice","Asked for")</f>
        <v/>
      </c>
      <c r="E23" s="15" t="inlineStr">
        <is>
          <t>Yes</t>
        </is>
      </c>
      <c r="F23" s="21" t="n">
        <v>25</v>
      </c>
      <c r="G23" s="22">
        <f>ROUND(SUMIF('Example Equipment'!$C$7:$C$66,B23,'Example Equipment'!$I$7:$I$66),1)</f>
        <v/>
      </c>
      <c r="H23" s="23">
        <f>IF(N(F23)=0,"",IF(G23&gt;F23,ROUND(G23-F23,1),""))</f>
        <v/>
      </c>
      <c r="I23" s="25" t="inlineStr">
        <is>
          <t>-</t>
        </is>
      </c>
      <c r="K23">
        <f>IF(AND(OR(D23="Asked for",D23="Good practice"),E23="No"),1,0)</f>
        <v/>
      </c>
      <c r="L23">
        <f>IF(AND(N(F23)&gt;0,G23&gt;F23),1,0)</f>
        <v/>
      </c>
      <c r="M23">
        <f>IF(AND(D23&lt;&gt;"Not needed",D23&lt;&gt;"Optional",E23=""),1,0)</f>
        <v/>
      </c>
      <c r="N23">
        <f>IF(AND(G23&gt;0,N(F23)=0),1,0)</f>
        <v/>
      </c>
    </row>
    <row r="24" ht="28" customHeight="1">
      <c r="B24" s="13" t="inlineStr">
        <is>
          <t>Dish and crockery wash</t>
        </is>
      </c>
      <c r="C24" s="19" t="inlineStr">
        <is>
          <t>Part V asks for sinks with a draining board, detergent and hot water for utensils, crockery and cutlery.</t>
        </is>
      </c>
      <c r="D24" s="20">
        <f>IF($D$8="FSSAI registration","Good practice","Asked for")</f>
        <v/>
      </c>
      <c r="E24" s="15" t="inlineStr">
        <is>
          <t>Yes</t>
        </is>
      </c>
      <c r="F24" s="21" t="n">
        <v>30</v>
      </c>
      <c r="G24" s="22">
        <f>ROUND(SUMIF('Example Equipment'!$C$7:$C$66,B24,'Example Equipment'!$I$7:$I$66),1)</f>
        <v/>
      </c>
      <c r="H24" s="23">
        <f>IF(N(F24)=0,"",IF(G24&gt;F24,ROUND(G24-F24,1),""))</f>
        <v/>
      </c>
      <c r="I24" s="25" t="inlineStr">
        <is>
          <t>-</t>
        </is>
      </c>
      <c r="K24">
        <f>IF(AND(OR(D24="Asked for",D24="Good practice"),E24="No"),1,0)</f>
        <v/>
      </c>
      <c r="L24">
        <f>IF(AND(N(F24)&gt;0,G24&gt;F24),1,0)</f>
        <v/>
      </c>
      <c r="M24">
        <f>IF(AND(D24&lt;&gt;"Not needed",D24&lt;&gt;"Optional",E24=""),1,0)</f>
        <v/>
      </c>
      <c r="N24">
        <f>IF(AND(G24&gt;0,N(F24)=0),1,0)</f>
        <v/>
      </c>
    </row>
    <row r="25" ht="28" customHeight="1">
      <c r="B25" s="13" t="inlineStr">
        <is>
          <t>Waste store</t>
        </is>
      </c>
      <c r="C25" s="19" t="inlineStr">
        <is>
          <t>Part II asks for waste kept in covered containers and stored so it does not contaminate food or storage areas.</t>
        </is>
      </c>
      <c r="D25" s="20">
        <f>IF($D$8="FSSAI registration","Good practice","Asked for")</f>
        <v/>
      </c>
      <c r="E25" s="15" t="inlineStr">
        <is>
          <t>Yes</t>
        </is>
      </c>
      <c r="F25" s="21" t="n">
        <v>18</v>
      </c>
      <c r="G25" s="22">
        <f>ROUND(SUMIF('Example Equipment'!$C$7:$C$66,B25,'Example Equipment'!$I$7:$I$66),1)</f>
        <v/>
      </c>
      <c r="H25" s="23">
        <f>IF(N(F25)=0,"",IF(G25&gt;F25,ROUND(G25-F25,1),""))</f>
        <v/>
      </c>
      <c r="I25" s="25" t="inlineStr">
        <is>
          <t>-</t>
        </is>
      </c>
      <c r="K25">
        <f>IF(AND(OR(D25="Asked for",D25="Good practice"),E25="No"),1,0)</f>
        <v/>
      </c>
      <c r="L25">
        <f>IF(AND(N(F25)&gt;0,G25&gt;F25),1,0)</f>
        <v/>
      </c>
      <c r="M25">
        <f>IF(AND(D25&lt;&gt;"Not needed",D25&lt;&gt;"Optional",E25=""),1,0)</f>
        <v/>
      </c>
      <c r="N25">
        <f>IF(AND(G25&gt;0,N(F25)=0),1,0)</f>
        <v/>
      </c>
    </row>
    <row r="26" ht="40" customHeight="1">
      <c r="B26" s="13" t="inlineStr">
        <is>
          <t>Staff change and hand wash</t>
        </is>
      </c>
      <c r="C26" s="19" t="inlineStr">
        <is>
          <t>Part II asks for hand washing with hot or cold water, and changing facilities that do not open directly into food areas.</t>
        </is>
      </c>
      <c r="D26" s="20">
        <f>IF($D$8="FSSAI registration","Good practice","Asked for")</f>
        <v/>
      </c>
      <c r="E26" s="15" t="inlineStr">
        <is>
          <t>Yes</t>
        </is>
      </c>
      <c r="F26" s="21" t="n">
        <v>25</v>
      </c>
      <c r="G26" s="22">
        <f>ROUND(SUMIF('Example Equipment'!$C$7:$C$66,B26,'Example Equipment'!$I$7:$I$66),1)</f>
        <v/>
      </c>
      <c r="H26" s="23">
        <f>IF(N(F26)=0,"",IF(G26&gt;F26,ROUND(G26-F26,1),""))</f>
        <v/>
      </c>
      <c r="I26" s="25" t="inlineStr">
        <is>
          <t>-</t>
        </is>
      </c>
      <c r="K26">
        <f>IF(AND(OR(D26="Asked for",D26="Good practice"),E26="No"),1,0)</f>
        <v/>
      </c>
      <c r="L26">
        <f>IF(AND(N(F26)&gt;0,G26&gt;F26),1,0)</f>
        <v/>
      </c>
      <c r="M26">
        <f>IF(AND(D26&lt;&gt;"Not needed",D26&lt;&gt;"Optional",E26=""),1,0)</f>
        <v/>
      </c>
      <c r="N26">
        <f>IF(AND(G26&gt;0,N(F26)=0),1,0)</f>
        <v/>
      </c>
    </row>
    <row r="27" ht="28" customHeight="1">
      <c r="B27" s="13" t="inlineStr">
        <is>
          <t>Chemical store</t>
        </is>
      </c>
      <c r="C27" s="19" t="inlineStr">
        <is>
          <t>Part II asks for cleaning chemicals to be stored separately, so they cannot contaminate food.</t>
        </is>
      </c>
      <c r="D27" s="20">
        <f>IF($D$8="FSSAI registration","Good practice","Asked for")</f>
        <v/>
      </c>
      <c r="E27" s="15" t="inlineStr">
        <is>
          <t>Yes</t>
        </is>
      </c>
      <c r="F27" s="21" t="n">
        <v>8</v>
      </c>
      <c r="G27" s="22">
        <f>ROUND(SUMIF('Example Equipment'!$C$7:$C$66,B27,'Example Equipment'!$I$7:$I$66),1)</f>
        <v/>
      </c>
      <c r="H27" s="23">
        <f>IF(N(F27)=0,"",IF(G27&gt;F27,ROUND(G27-F27,1),""))</f>
        <v/>
      </c>
      <c r="I27" s="25" t="inlineStr">
        <is>
          <t>-</t>
        </is>
      </c>
      <c r="K27">
        <f>IF(AND(OR(D27="Asked for",D27="Good practice"),E27="No"),1,0)</f>
        <v/>
      </c>
      <c r="L27">
        <f>IF(AND(N(F27)&gt;0,G27&gt;F27),1,0)</f>
        <v/>
      </c>
      <c r="M27">
        <f>IF(AND(D27&lt;&gt;"Not needed",D27&lt;&gt;"Optional",E27=""),1,0)</f>
        <v/>
      </c>
      <c r="N27">
        <f>IF(AND(G27&gt;0,N(F27)=0),1,0)</f>
        <v/>
      </c>
    </row>
    <row r="28" ht="40" customHeight="1">
      <c r="B28" s="26" t="inlineStr">
        <is>
          <t>Your own zone 1 (rename it)</t>
        </is>
      </c>
      <c r="C28" s="19" t="inlineStr">
        <is>
          <t>For a bar counter, bakery corner, beverage station or anything else. Type its name over this one, then pick it on the Equipment sheet.</t>
        </is>
      </c>
      <c r="D28" s="20" t="inlineStr">
        <is>
          <t>Optional</t>
        </is>
      </c>
      <c r="E28" s="15" t="n"/>
      <c r="F28" s="21" t="n"/>
      <c r="G28" s="22">
        <f>ROUND(SUMIF('Example Equipment'!$C$7:$C$66,B28,'Example Equipment'!$I$7:$I$66),1)</f>
        <v/>
      </c>
      <c r="H28" s="23">
        <f>IF(N(F28)=0,"",IF(G28&gt;F28,ROUND(G28-F28,1),""))</f>
        <v/>
      </c>
      <c r="I28" s="25" t="inlineStr">
        <is>
          <t>-</t>
        </is>
      </c>
      <c r="K28">
        <f>IF(AND(OR(D28="Asked for",D28="Good practice"),E28="No"),1,0)</f>
        <v/>
      </c>
      <c r="L28">
        <f>IF(AND(N(F28)&gt;0,G28&gt;F28),1,0)</f>
        <v/>
      </c>
      <c r="M28">
        <f>IF(AND(D28&lt;&gt;"Not needed",D28&lt;&gt;"Optional",E28=""),1,0)</f>
        <v/>
      </c>
      <c r="N28">
        <f>IF(AND(G28&gt;0,N(F28)=0),1,0)</f>
        <v/>
      </c>
    </row>
    <row r="29" ht="28" customHeight="1">
      <c r="B29" s="26" t="inlineStr">
        <is>
          <t>Your own zone 2 (rename it)</t>
        </is>
      </c>
      <c r="C29" s="19" t="inlineStr">
        <is>
          <t>A second zone of your own, if you need one. Leave it as it is if you do not.</t>
        </is>
      </c>
      <c r="D29" s="20" t="inlineStr">
        <is>
          <t>Optional</t>
        </is>
      </c>
      <c r="E29" s="15" t="n"/>
      <c r="F29" s="21" t="n"/>
      <c r="G29" s="22">
        <f>ROUND(SUMIF('Example Equipment'!$C$7:$C$66,B29,'Example Equipment'!$I$7:$I$66),1)</f>
        <v/>
      </c>
      <c r="H29" s="23">
        <f>IF(N(F29)=0,"",IF(G29&gt;F29,ROUND(G29-F29,1),""))</f>
        <v/>
      </c>
      <c r="I29" s="25" t="inlineStr">
        <is>
          <t>-</t>
        </is>
      </c>
      <c r="K29">
        <f>IF(AND(OR(D29="Asked for",D29="Good practice"),E29="No"),1,0)</f>
        <v/>
      </c>
      <c r="L29">
        <f>IF(AND(N(F29)&gt;0,G29&gt;F29),1,0)</f>
        <v/>
      </c>
      <c r="M29">
        <f>IF(AND(D29&lt;&gt;"Not needed",D29&lt;&gt;"Optional",E29=""),1,0)</f>
        <v/>
      </c>
      <c r="N29">
        <f>IF(AND(G29&gt;0,N(F29)=0),1,0)</f>
        <v/>
      </c>
    </row>
    <row r="30" ht="18" customHeight="1">
      <c r="B30" s="13" t="inlineStr">
        <is>
          <t>Total</t>
        </is>
      </c>
      <c r="C30" s="14" t="n"/>
      <c r="D30" s="14" t="n"/>
      <c r="E30" s="14" t="n"/>
      <c r="F30" s="27">
        <f>SUM(F16:F29)</f>
        <v/>
      </c>
      <c r="G30" s="28">
        <f>ROUND(SUM(G16:G29),1)</f>
        <v/>
      </c>
      <c r="H30" s="14" t="n"/>
      <c r="I30" s="14" t="n"/>
    </row>
    <row r="31" ht="26" customHeight="1">
      <c r="B31" s="8" t="inlineStr">
        <is>
          <t>Order along the food flow: number the first seven zones in the order food moves through them, 1 for where it arrives. Food should only move forward.</t>
        </is>
      </c>
    </row>
    <row r="32"/>
    <row r="33" ht="19" customHeight="1">
      <c r="B33" s="3" t="inlineStr">
        <is>
          <t xml:space="preserve">  3. SUMMARY AND CHECKS  (below the print area: it does not print)</t>
        </is>
      </c>
      <c r="C33" s="4" t="n"/>
      <c r="D33" s="4" t="n"/>
      <c r="E33" s="4" t="n"/>
      <c r="F33" s="4" t="n"/>
      <c r="G33" s="4" t="n"/>
      <c r="H33" s="4" t="n"/>
      <c r="I33" s="4" t="n"/>
    </row>
    <row r="34">
      <c r="B34" s="29">
        <f>IF(N($D$11)=0,"Enter your kitchen floor area in section 1.","")</f>
        <v/>
      </c>
    </row>
    <row r="35">
      <c r="B35" s="29">
        <f>IF(OR($D$9="",$D$10=""),"Answer the non-vegetarian and cooking questions in section 1.","")</f>
        <v/>
      </c>
    </row>
    <row r="36">
      <c r="B36" s="29">
        <f>IF(SUM(M16:M29)&gt;0,"Say whether each zone has its own area (Yes or No).","")</f>
        <v/>
      </c>
    </row>
    <row r="37">
      <c r="B37" s="29">
        <f>IF(SUM(K16:K29)&gt;0,"A zone marked Asked for, or Good practice on a registration, has no separate area. Find it a space, even a small one; in our reading, a cabinet or a marked shelf can be enough for some, such as chemicals.","")</f>
        <v/>
      </c>
    </row>
    <row r="38">
      <c r="B38" s="29">
        <f>IF(SUM(L16:L29)&gt;0,"A zone needs more space for its equipment than you have given it. See the Short by column.","")</f>
        <v/>
      </c>
    </row>
    <row r="39">
      <c r="B39" s="29">
        <f>IF(SUM(N16:N29)&gt;0,"A zone has equipment but no area entered. Give it an area so the plan can be checked.","")</f>
        <v/>
      </c>
    </row>
    <row r="40">
      <c r="B40" s="29">
        <f>IF(AND(N($D$11)&gt;0,F30&gt;$D$11),"The zone areas add up to more than the kitchen floor area.","")</f>
        <v/>
      </c>
    </row>
    <row r="41">
      <c r="B41" s="29">
        <f>IF(AND(N($D$11)&gt;0,G30&gt;$D$11),"The equipment and its working space need more floor than the kitchen has.","")</f>
        <v/>
      </c>
    </row>
    <row r="42">
      <c r="B42" s="29">
        <f>IF(NOT(COUNT(I16,I17,I18,I19,I21,I22)=6),"Number the zones along the food flow (column I) to check the order.",IF(NOT(AND(N(I16)&lt;N(I17),N(I16)&lt;N(I18),N(I17)&lt;N(I19),N(I18)&lt;N(I19),N(I19)&lt;N(I21),N(I21)&lt;N(I22),OR(N(I20)=0,AND(N(I18)&lt;N(I20),N(I20)&lt;N(I21))))),"Food moves backwards somewhere: receiving, then stores, then preparation, then cooking, then the pass.",""))</f>
        <v/>
      </c>
    </row>
    <row r="43">
      <c r="B43" s="29">
        <f>IF(SUM('Example Equipment'!$K$7:$K$66)+SUM('Example Equipment'!$L$7:$L$66)&gt;0,"An item on the equipment sheet has no zone or is missing a size, so it is not counted yet.","")</f>
        <v/>
      </c>
    </row>
    <row r="44">
      <c r="B44" s="29">
        <f>IF('Example Checks'!$H$3&gt;0,""&amp;'Example Checks'!$H$3&amp;" layout check(s) answered No. See the Layout Checks sheet.","")</f>
        <v/>
      </c>
    </row>
    <row r="45">
      <c r="B45" s="29">
        <f>IF('Example Checks'!$I$3&gt;0,""&amp;'Example Checks'!$I$3&amp;" layout check(s) still to answer.","")</f>
        <v/>
      </c>
    </row>
    <row r="46">
      <c r="B46" s="30">
        <f>IF(B34&amp;B35&amp;B36&amp;B37&amp;B38&amp;B39&amp;B40&amp;B41&amp;B42&amp;B43&amp;B44&amp;B45="","All checks OK. The plan fits the floor, every zone has a place, and food moves forward.","")</f>
        <v/>
      </c>
    </row>
    <row r="47"/>
    <row r="48" ht="40" customHeight="1">
      <c r="B48" s="9" t="inlineStr">
        <is>
          <t>This planner checks space and Schedule 4 layout points. It is not an architect's or MEP drawing: gas, fire safety, drainage and ventilation design need a qualified professional and your local approvals. General guidance, not legal advice.</t>
        </is>
      </c>
      <c r="C48" s="10" t="n"/>
      <c r="D48" s="10" t="n"/>
      <c r="E48" s="10" t="n"/>
      <c r="F48" s="10" t="n"/>
      <c r="G48" s="10" t="n"/>
      <c r="H48" s="10" t="n"/>
      <c r="I48" s="10" t="n"/>
    </row>
    <row r="49"/>
    <row r="50" ht="16" customHeight="1">
      <c r="B50" s="11" t="inlineStr">
        <is>
          <t>Powered by Petpooja POSS  |  getposs@petpooja.com  |  +91-9104369797  |  www.petpooja.com</t>
        </is>
      </c>
    </row>
  </sheetData>
  <sheetProtection selectLockedCells="0" selectUnlockedCells="0" sheet="1" objects="0" insertRows="1" insertHyperlinks="1" autoFilter="0" scenarios="0" formatColumns="0" deleteColumns="1" insertColumns="1" pivotTables="1" deleteRows="1" formatCells="0" formatRows="0" sort="0"/>
  <mergeCells count="34">
    <mergeCell ref="D10:E10"/>
    <mergeCell ref="B7:C7"/>
    <mergeCell ref="B3:I3"/>
    <mergeCell ref="B31:I31"/>
    <mergeCell ref="B46:I46"/>
    <mergeCell ref="B43:I43"/>
    <mergeCell ref="B12:I12"/>
    <mergeCell ref="D6:E6"/>
    <mergeCell ref="B48:I48"/>
    <mergeCell ref="B11:C11"/>
    <mergeCell ref="B39:I39"/>
    <mergeCell ref="D11:E11"/>
    <mergeCell ref="B2:I2"/>
    <mergeCell ref="B42:I42"/>
    <mergeCell ref="B14:I14"/>
    <mergeCell ref="B8:C8"/>
    <mergeCell ref="B44:I44"/>
    <mergeCell ref="D7:E7"/>
    <mergeCell ref="B38:I38"/>
    <mergeCell ref="B34:I34"/>
    <mergeCell ref="B10:C10"/>
    <mergeCell ref="B37:I37"/>
    <mergeCell ref="B9:C9"/>
    <mergeCell ref="D9:E9"/>
    <mergeCell ref="B40:I40"/>
    <mergeCell ref="D8:E8"/>
    <mergeCell ref="B6:C6"/>
    <mergeCell ref="B33:I33"/>
    <mergeCell ref="B5:I5"/>
    <mergeCell ref="B36:I36"/>
    <mergeCell ref="B45:I45"/>
    <mergeCell ref="B41:I41"/>
    <mergeCell ref="B35:I35"/>
    <mergeCell ref="B50:I50"/>
  </mergeCells>
  <dataValidations count="8">
    <dataValidation sqref="D7" showDropDown="0" showInputMessage="0" showErrorMessage="1" allowBlank="1" errorTitle="Pick from the list" error="Pick an option from the drop-down list." type="list">
      <formula1>=Lists!$E$2:$E$5</formula1>
    </dataValidation>
    <dataValidation sqref="D8" showDropDown="0" showInputMessage="0" showErrorMessage="1" allowBlank="1" errorTitle="Pick from the list" error="Pick an option from the drop-down list." type="list">
      <formula1>=Lists!$G$2:$G$3</formula1>
    </dataValidation>
    <dataValidation sqref="D9" showDropDown="0" showInputMessage="0" showErrorMessage="1" allowBlank="1" errorTitle="Pick from the list" error="Pick an option from the drop-down list." type="list">
      <formula1>=Lists!$A$2:$A$3</formula1>
    </dataValidation>
    <dataValidation sqref="D10" showDropDown="0" showInputMessage="0" showErrorMessage="1" allowBlank="1" errorTitle="Pick from the list" error="Pick an option from the drop-down list." type="list">
      <formula1>=Lists!$A$2:$A$3</formula1>
    </dataValidation>
    <dataValidation sqref="D11" showDropDown="0" showInputMessage="0" showErrorMessage="1" allowBlank="1" errorTitle="Enter an area" error="Enter the kitchen floor area in square feet." type="decimal" operator="greaterThan">
      <formula1>0</formula1>
    </dataValidation>
    <dataValidation sqref="E16:E29" showDropDown="0" showInputMessage="0" showErrorMessage="1" allowBlank="1" errorTitle="Pick from the list" error="Pick an option from the drop-down list." type="list">
      <formula1>=Lists!$A$2:$A$3</formula1>
    </dataValidation>
    <dataValidation sqref="F16:F29" showDropDown="0" showInputMessage="0" showErrorMessage="1" allowBlank="1" errorTitle="Enter an area" error="Enter the area in square feet, as a number." type="decimal" operator="greaterThanOrEqual">
      <formula1>0</formula1>
    </dataValidation>
    <dataValidation sqref="I16:I22" showDropDown="0" showInputMessage="0" showErrorMessage="1" allowBlank="1" errorTitle="Enter a step number" error="Enter 1 for the first step, 2 for the next." type="whole" operator="between">
      <formula1>1</formula1>
      <formula2>20</formula2>
    </dataValidation>
  </dataValidations>
  <pageMargins left="0.4" right="0.4"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L7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24" customWidth="1" min="3" max="3"/>
    <col width="7" customWidth="1" min="4" max="4"/>
    <col width="10" customWidth="1" min="5" max="5"/>
    <col width="10" customWidth="1" min="6" max="6"/>
    <col width="12" customWidth="1" min="7" max="7"/>
    <col width="12" customWidth="1" min="8" max="8"/>
    <col width="12" customWidth="1" min="9" max="9"/>
    <col width="2" customWidth="1" min="10" max="10"/>
    <col hidden="1" width="13" customWidth="1" min="11" max="11"/>
    <col hidden="1" width="13" customWidth="1" min="12" max="12"/>
  </cols>
  <sheetData>
    <row r="1"/>
    <row r="2" ht="26" customHeight="1">
      <c r="B2" s="1" t="inlineStr">
        <is>
          <t>EQUIPMENT AND WORKING SPACE (EXAMPLE)</t>
        </is>
      </c>
    </row>
    <row r="3" ht="28" customHeight="1">
      <c r="B3" s="8" t="inlineStr">
        <is>
          <t>List what goes on the floor. Take width and depth from each item's spec sheet, and the working space from how a person stands and opens it. The example's figures are its own choices, not a standard.</t>
        </is>
      </c>
    </row>
    <row r="4" ht="16" customHeight="1">
      <c r="B4" s="12" t="inlineStr">
        <is>
          <t>Wall-mounted items (chimney, shelves above a table) take no floor: leave them out.</t>
        </is>
      </c>
    </row>
    <row r="5"/>
    <row r="6" ht="48" customHeight="1">
      <c r="B6" s="18" t="inlineStr">
        <is>
          <t>Item</t>
        </is>
      </c>
      <c r="C6" s="18" t="inlineStr">
        <is>
          <t>Zone</t>
        </is>
      </c>
      <c r="D6" s="18" t="inlineStr">
        <is>
          <t>Qty</t>
        </is>
      </c>
      <c r="E6" s="18" t="inlineStr">
        <is>
          <t>Width (cm)</t>
        </is>
      </c>
      <c r="F6" s="18" t="inlineStr">
        <is>
          <t>Depth (cm)</t>
        </is>
      </c>
      <c r="G6" s="18" t="inlineStr">
        <is>
          <t>Working space in front (cm)</t>
        </is>
      </c>
      <c r="H6" s="18" t="inlineStr">
        <is>
          <t>Footprint (sq ft)</t>
        </is>
      </c>
      <c r="I6" s="18" t="inlineStr">
        <is>
          <t>With working space (sq ft)</t>
        </is>
      </c>
    </row>
    <row r="7" ht="18" customHeight="1">
      <c r="B7" s="31" t="inlineStr">
        <is>
          <t>Receiving table</t>
        </is>
      </c>
      <c r="C7" s="31" t="inlineStr">
        <is>
          <t>Goods receiving</t>
        </is>
      </c>
      <c r="D7" s="24" t="n">
        <v>1</v>
      </c>
      <c r="E7" s="24" t="n">
        <v>120</v>
      </c>
      <c r="F7" s="24" t="n">
        <v>60</v>
      </c>
      <c r="G7" s="24" t="n">
        <v>90</v>
      </c>
      <c r="H7" s="32">
        <f>IF(OR(N(D7)=0,N(E7)=0,N(F7)=0),"",ROUND(N(D7)*N(E7)*N(F7)/929.0304,1))</f>
        <v/>
      </c>
      <c r="I7" s="22">
        <f>IF(H7="",0,ROUND(N(D7)*N(E7)*(N(F7)+N(G7))/929.0304,1))</f>
        <v/>
      </c>
      <c r="K7">
        <f>IF(AND(B7&lt;&gt;"",C7=""),1,0)</f>
        <v/>
      </c>
      <c r="L7">
        <f>IF(AND(B7&lt;&gt;"",H7=""),1,0)</f>
        <v/>
      </c>
    </row>
    <row r="8" ht="18" customHeight="1">
      <c r="B8" s="31" t="inlineStr">
        <is>
          <t>Dry store rack</t>
        </is>
      </c>
      <c r="C8" s="31" t="inlineStr">
        <is>
          <t>Dry store</t>
        </is>
      </c>
      <c r="D8" s="24" t="n">
        <v>3</v>
      </c>
      <c r="E8" s="24" t="n">
        <v>120</v>
      </c>
      <c r="F8" s="24" t="n">
        <v>45</v>
      </c>
      <c r="G8" s="24" t="n">
        <v>75</v>
      </c>
      <c r="H8" s="32">
        <f>IF(OR(N(D8)=0,N(E8)=0,N(F8)=0),"",ROUND(N(D8)*N(E8)*N(F8)/929.0304,1))</f>
        <v/>
      </c>
      <c r="I8" s="22">
        <f>IF(H8="",0,ROUND(N(D8)*N(E8)*(N(F8)+N(G8))/929.0304,1))</f>
        <v/>
      </c>
      <c r="K8">
        <f>IF(AND(B8&lt;&gt;"",C8=""),1,0)</f>
        <v/>
      </c>
      <c r="L8">
        <f>IF(AND(B8&lt;&gt;"",H8=""),1,0)</f>
        <v/>
      </c>
    </row>
    <row r="9" ht="31" customHeight="1">
      <c r="B9" s="31" t="inlineStr">
        <is>
          <t>Two-door reach-in refrigerator</t>
        </is>
      </c>
      <c r="C9" s="31" t="inlineStr">
        <is>
          <t>Cold store (fridges and freezers)</t>
        </is>
      </c>
      <c r="D9" s="24" t="n">
        <v>1</v>
      </c>
      <c r="E9" s="24" t="n">
        <v>120</v>
      </c>
      <c r="F9" s="24" t="n">
        <v>75</v>
      </c>
      <c r="G9" s="24" t="n">
        <v>100</v>
      </c>
      <c r="H9" s="32">
        <f>IF(OR(N(D9)=0,N(E9)=0,N(F9)=0),"",ROUND(N(D9)*N(E9)*N(F9)/929.0304,1))</f>
        <v/>
      </c>
      <c r="I9" s="22">
        <f>IF(H9="",0,ROUND(N(D9)*N(E9)*(N(F9)+N(G9))/929.0304,1))</f>
        <v/>
      </c>
      <c r="K9">
        <f>IF(AND(B9&lt;&gt;"",C9=""),1,0)</f>
        <v/>
      </c>
      <c r="L9">
        <f>IF(AND(B9&lt;&gt;"",H9=""),1,0)</f>
        <v/>
      </c>
    </row>
    <row r="10" ht="31" customHeight="1">
      <c r="B10" s="31" t="inlineStr">
        <is>
          <t>Chest freezer</t>
        </is>
      </c>
      <c r="C10" s="31" t="inlineStr">
        <is>
          <t>Cold store (fridges and freezers)</t>
        </is>
      </c>
      <c r="D10" s="24" t="n">
        <v>1</v>
      </c>
      <c r="E10" s="24" t="n">
        <v>130</v>
      </c>
      <c r="F10" s="24" t="n">
        <v>70</v>
      </c>
      <c r="G10" s="24" t="n">
        <v>90</v>
      </c>
      <c r="H10" s="32">
        <f>IF(OR(N(D10)=0,N(E10)=0,N(F10)=0),"",ROUND(N(D10)*N(E10)*N(F10)/929.0304,1))</f>
        <v/>
      </c>
      <c r="I10" s="22">
        <f>IF(H10="",0,ROUND(N(D10)*N(E10)*(N(F10)+N(G10))/929.0304,1))</f>
        <v/>
      </c>
      <c r="K10">
        <f>IF(AND(B10&lt;&gt;"",C10=""),1,0)</f>
        <v/>
      </c>
      <c r="L10">
        <f>IF(AND(B10&lt;&gt;"",H10=""),1,0)</f>
        <v/>
      </c>
    </row>
    <row r="11" ht="18" customHeight="1">
      <c r="B11" s="31" t="inlineStr">
        <is>
          <t>Veg prep table with sink</t>
        </is>
      </c>
      <c r="C11" s="31" t="inlineStr">
        <is>
          <t>Vegetarian preparation</t>
        </is>
      </c>
      <c r="D11" s="24" t="n">
        <v>1</v>
      </c>
      <c r="E11" s="24" t="n">
        <v>180</v>
      </c>
      <c r="F11" s="24" t="n">
        <v>75</v>
      </c>
      <c r="G11" s="24" t="n">
        <v>90</v>
      </c>
      <c r="H11" s="32">
        <f>IF(OR(N(D11)=0,N(E11)=0,N(F11)=0),"",ROUND(N(D11)*N(E11)*N(F11)/929.0304,1))</f>
        <v/>
      </c>
      <c r="I11" s="22">
        <f>IF(H11="",0,ROUND(N(D11)*N(E11)*(N(F11)+N(G11))/929.0304,1))</f>
        <v/>
      </c>
      <c r="K11">
        <f>IF(AND(B11&lt;&gt;"",C11=""),1,0)</f>
        <v/>
      </c>
      <c r="L11">
        <f>IF(AND(B11&lt;&gt;"",H11=""),1,0)</f>
        <v/>
      </c>
    </row>
    <row r="12" ht="31" customHeight="1">
      <c r="B12" s="31" t="inlineStr">
        <is>
          <t>Non-veg prep table with sink</t>
        </is>
      </c>
      <c r="C12" s="31" t="inlineStr">
        <is>
          <t>Non-vegetarian preparation</t>
        </is>
      </c>
      <c r="D12" s="24" t="n">
        <v>1</v>
      </c>
      <c r="E12" s="24" t="n">
        <v>150</v>
      </c>
      <c r="F12" s="24" t="n">
        <v>75</v>
      </c>
      <c r="G12" s="24" t="n">
        <v>90</v>
      </c>
      <c r="H12" s="32">
        <f>IF(OR(N(D12)=0,N(E12)=0,N(F12)=0),"",ROUND(N(D12)*N(E12)*N(F12)/929.0304,1))</f>
        <v/>
      </c>
      <c r="I12" s="22">
        <f>IF(H12="",0,ROUND(N(D12)*N(E12)*(N(F12)+N(G12))/929.0304,1))</f>
        <v/>
      </c>
      <c r="K12">
        <f>IF(AND(B12&lt;&gt;"",C12=""),1,0)</f>
        <v/>
      </c>
      <c r="L12">
        <f>IF(AND(B12&lt;&gt;"",H12=""),1,0)</f>
        <v/>
      </c>
    </row>
    <row r="13" ht="18" customHeight="1">
      <c r="B13" s="31" t="inlineStr">
        <is>
          <t>Three-burner range</t>
        </is>
      </c>
      <c r="C13" s="31" t="inlineStr">
        <is>
          <t>Cooking line</t>
        </is>
      </c>
      <c r="D13" s="24" t="n">
        <v>1</v>
      </c>
      <c r="E13" s="24" t="n">
        <v>150</v>
      </c>
      <c r="F13" s="24" t="n">
        <v>75</v>
      </c>
      <c r="G13" s="24" t="n">
        <v>100</v>
      </c>
      <c r="H13" s="32">
        <f>IF(OR(N(D13)=0,N(E13)=0,N(F13)=0),"",ROUND(N(D13)*N(E13)*N(F13)/929.0304,1))</f>
        <v/>
      </c>
      <c r="I13" s="22">
        <f>IF(H13="",0,ROUND(N(D13)*N(E13)*(N(F13)+N(G13))/929.0304,1))</f>
        <v/>
      </c>
      <c r="K13">
        <f>IF(AND(B13&lt;&gt;"",C13=""),1,0)</f>
        <v/>
      </c>
      <c r="L13">
        <f>IF(AND(B13&lt;&gt;"",H13=""),1,0)</f>
        <v/>
      </c>
    </row>
    <row r="14" ht="18" customHeight="1">
      <c r="B14" s="31" t="inlineStr">
        <is>
          <t>Tandoor</t>
        </is>
      </c>
      <c r="C14" s="31" t="inlineStr">
        <is>
          <t>Cooking line</t>
        </is>
      </c>
      <c r="D14" s="24" t="n">
        <v>1</v>
      </c>
      <c r="E14" s="24" t="n">
        <v>90</v>
      </c>
      <c r="F14" s="24" t="n">
        <v>90</v>
      </c>
      <c r="G14" s="24" t="n">
        <v>100</v>
      </c>
      <c r="H14" s="32">
        <f>IF(OR(N(D14)=0,N(E14)=0,N(F14)=0),"",ROUND(N(D14)*N(E14)*N(F14)/929.0304,1))</f>
        <v/>
      </c>
      <c r="I14" s="22">
        <f>IF(H14="",0,ROUND(N(D14)*N(E14)*(N(F14)+N(G14))/929.0304,1))</f>
        <v/>
      </c>
      <c r="K14">
        <f>IF(AND(B14&lt;&gt;"",C14=""),1,0)</f>
        <v/>
      </c>
      <c r="L14">
        <f>IF(AND(B14&lt;&gt;"",H14=""),1,0)</f>
        <v/>
      </c>
    </row>
    <row r="15" ht="18" customHeight="1">
      <c r="B15" s="31" t="inlineStr">
        <is>
          <t>Deep fryer</t>
        </is>
      </c>
      <c r="C15" s="31" t="inlineStr">
        <is>
          <t>Cooking line</t>
        </is>
      </c>
      <c r="D15" s="24" t="n">
        <v>1</v>
      </c>
      <c r="E15" s="24" t="n">
        <v>40</v>
      </c>
      <c r="F15" s="24" t="n">
        <v>60</v>
      </c>
      <c r="G15" s="24" t="n">
        <v>100</v>
      </c>
      <c r="H15" s="32">
        <f>IF(OR(N(D15)=0,N(E15)=0,N(F15)=0),"",ROUND(N(D15)*N(E15)*N(F15)/929.0304,1))</f>
        <v/>
      </c>
      <c r="I15" s="22">
        <f>IF(H15="",0,ROUND(N(D15)*N(E15)*(N(F15)+N(G15))/929.0304,1))</f>
        <v/>
      </c>
      <c r="K15">
        <f>IF(AND(B15&lt;&gt;"",C15=""),1,0)</f>
        <v/>
      </c>
      <c r="L15">
        <f>IF(AND(B15&lt;&gt;"",H15=""),1,0)</f>
        <v/>
      </c>
    </row>
    <row r="16" ht="18" customHeight="1">
      <c r="B16" s="31" t="inlineStr">
        <is>
          <t>Work table on the line</t>
        </is>
      </c>
      <c r="C16" s="31" t="inlineStr">
        <is>
          <t>Cooking line</t>
        </is>
      </c>
      <c r="D16" s="24" t="n">
        <v>1</v>
      </c>
      <c r="E16" s="24" t="n">
        <v>150</v>
      </c>
      <c r="F16" s="24" t="n">
        <v>75</v>
      </c>
      <c r="G16" s="24" t="n">
        <v>90</v>
      </c>
      <c r="H16" s="32">
        <f>IF(OR(N(D16)=0,N(E16)=0,N(F16)=0),"",ROUND(N(D16)*N(E16)*N(F16)/929.0304,1))</f>
        <v/>
      </c>
      <c r="I16" s="22">
        <f>IF(H16="",0,ROUND(N(D16)*N(E16)*(N(F16)+N(G16))/929.0304,1))</f>
        <v/>
      </c>
      <c r="K16">
        <f>IF(AND(B16&lt;&gt;"",C16=""),1,0)</f>
        <v/>
      </c>
      <c r="L16">
        <f>IF(AND(B16&lt;&gt;"",H16=""),1,0)</f>
        <v/>
      </c>
    </row>
    <row r="17" ht="18" customHeight="1">
      <c r="B17" s="31" t="inlineStr">
        <is>
          <t>Pass counter</t>
        </is>
      </c>
      <c r="C17" s="31" t="inlineStr">
        <is>
          <t>Pass and dispatch</t>
        </is>
      </c>
      <c r="D17" s="24" t="n">
        <v>1</v>
      </c>
      <c r="E17" s="24" t="n">
        <v>150</v>
      </c>
      <c r="F17" s="24" t="n">
        <v>60</v>
      </c>
      <c r="G17" s="24" t="n">
        <v>90</v>
      </c>
      <c r="H17" s="32">
        <f>IF(OR(N(D17)=0,N(E17)=0,N(F17)=0),"",ROUND(N(D17)*N(E17)*N(F17)/929.0304,1))</f>
        <v/>
      </c>
      <c r="I17" s="22">
        <f>IF(H17="",0,ROUND(N(D17)*N(E17)*(N(F17)+N(G17))/929.0304,1))</f>
        <v/>
      </c>
      <c r="K17">
        <f>IF(AND(B17&lt;&gt;"",C17=""),1,0)</f>
        <v/>
      </c>
      <c r="L17">
        <f>IF(AND(B17&lt;&gt;"",H17=""),1,0)</f>
        <v/>
      </c>
    </row>
    <row r="18" ht="18" customHeight="1">
      <c r="B18" s="31" t="inlineStr">
        <is>
          <t>Pot wash sink</t>
        </is>
      </c>
      <c r="C18" s="31" t="inlineStr">
        <is>
          <t>Pot wash</t>
        </is>
      </c>
      <c r="D18" s="24" t="n">
        <v>1</v>
      </c>
      <c r="E18" s="24" t="n">
        <v>120</v>
      </c>
      <c r="F18" s="24" t="n">
        <v>70</v>
      </c>
      <c r="G18" s="24" t="n">
        <v>90</v>
      </c>
      <c r="H18" s="32">
        <f>IF(OR(N(D18)=0,N(E18)=0,N(F18)=0),"",ROUND(N(D18)*N(E18)*N(F18)/929.0304,1))</f>
        <v/>
      </c>
      <c r="I18" s="22">
        <f>IF(H18="",0,ROUND(N(D18)*N(E18)*(N(F18)+N(G18))/929.0304,1))</f>
        <v/>
      </c>
      <c r="K18">
        <f>IF(AND(B18&lt;&gt;"",C18=""),1,0)</f>
        <v/>
      </c>
      <c r="L18">
        <f>IF(AND(B18&lt;&gt;"",H18=""),1,0)</f>
        <v/>
      </c>
    </row>
    <row r="19" ht="31" customHeight="1">
      <c r="B19" s="31" t="inlineStr">
        <is>
          <t>Two-sink unit with draining board</t>
        </is>
      </c>
      <c r="C19" s="31" t="inlineStr">
        <is>
          <t>Dish and crockery wash</t>
        </is>
      </c>
      <c r="D19" s="24" t="n">
        <v>1</v>
      </c>
      <c r="E19" s="24" t="n">
        <v>150</v>
      </c>
      <c r="F19" s="24" t="n">
        <v>60</v>
      </c>
      <c r="G19" s="24" t="n">
        <v>90</v>
      </c>
      <c r="H19" s="32">
        <f>IF(OR(N(D19)=0,N(E19)=0,N(F19)=0),"",ROUND(N(D19)*N(E19)*N(F19)/929.0304,1))</f>
        <v/>
      </c>
      <c r="I19" s="22">
        <f>IF(H19="",0,ROUND(N(D19)*N(E19)*(N(F19)+N(G19))/929.0304,1))</f>
        <v/>
      </c>
      <c r="K19">
        <f>IF(AND(B19&lt;&gt;"",C19=""),1,0)</f>
        <v/>
      </c>
      <c r="L19">
        <f>IF(AND(B19&lt;&gt;"",H19=""),1,0)</f>
        <v/>
      </c>
    </row>
    <row r="20" ht="18" customHeight="1">
      <c r="B20" s="31" t="inlineStr">
        <is>
          <t>Covered waste bin</t>
        </is>
      </c>
      <c r="C20" s="31" t="inlineStr">
        <is>
          <t>Waste store</t>
        </is>
      </c>
      <c r="D20" s="24" t="n">
        <v>2</v>
      </c>
      <c r="E20" s="24" t="n">
        <v>60</v>
      </c>
      <c r="F20" s="24" t="n">
        <v>60</v>
      </c>
      <c r="G20" s="24" t="n">
        <v>60</v>
      </c>
      <c r="H20" s="32">
        <f>IF(OR(N(D20)=0,N(E20)=0,N(F20)=0),"",ROUND(N(D20)*N(E20)*N(F20)/929.0304,1))</f>
        <v/>
      </c>
      <c r="I20" s="22">
        <f>IF(H20="",0,ROUND(N(D20)*N(E20)*(N(F20)+N(G20))/929.0304,1))</f>
        <v/>
      </c>
      <c r="K20">
        <f>IF(AND(B20&lt;&gt;"",C20=""),1,0)</f>
        <v/>
      </c>
      <c r="L20">
        <f>IF(AND(B20&lt;&gt;"",H20=""),1,0)</f>
        <v/>
      </c>
    </row>
    <row r="21" ht="31" customHeight="1">
      <c r="B21" s="31" t="inlineStr">
        <is>
          <t>Hand-wash basin</t>
        </is>
      </c>
      <c r="C21" s="31" t="inlineStr">
        <is>
          <t>Staff change and hand wash</t>
        </is>
      </c>
      <c r="D21" s="24" t="n">
        <v>2</v>
      </c>
      <c r="E21" s="24" t="n">
        <v>45</v>
      </c>
      <c r="F21" s="24" t="n">
        <v>40</v>
      </c>
      <c r="G21" s="24" t="n">
        <v>60</v>
      </c>
      <c r="H21" s="32">
        <f>IF(OR(N(D21)=0,N(E21)=0,N(F21)=0),"",ROUND(N(D21)*N(E21)*N(F21)/929.0304,1))</f>
        <v/>
      </c>
      <c r="I21" s="22">
        <f>IF(H21="",0,ROUND(N(D21)*N(E21)*(N(F21)+N(G21))/929.0304,1))</f>
        <v/>
      </c>
      <c r="K21">
        <f>IF(AND(B21&lt;&gt;"",C21=""),1,0)</f>
        <v/>
      </c>
      <c r="L21">
        <f>IF(AND(B21&lt;&gt;"",H21=""),1,0)</f>
        <v/>
      </c>
    </row>
    <row r="22" ht="31" customHeight="1">
      <c r="B22" s="31" t="inlineStr">
        <is>
          <t>Staff locker</t>
        </is>
      </c>
      <c r="C22" s="31" t="inlineStr">
        <is>
          <t>Staff change and hand wash</t>
        </is>
      </c>
      <c r="D22" s="24" t="n">
        <v>1</v>
      </c>
      <c r="E22" s="24" t="n">
        <v>90</v>
      </c>
      <c r="F22" s="24" t="n">
        <v>45</v>
      </c>
      <c r="G22" s="24" t="n">
        <v>75</v>
      </c>
      <c r="H22" s="32">
        <f>IF(OR(N(D22)=0,N(E22)=0,N(F22)=0),"",ROUND(N(D22)*N(E22)*N(F22)/929.0304,1))</f>
        <v/>
      </c>
      <c r="I22" s="22">
        <f>IF(H22="",0,ROUND(N(D22)*N(E22)*(N(F22)+N(G22))/929.0304,1))</f>
        <v/>
      </c>
      <c r="K22">
        <f>IF(AND(B22&lt;&gt;"",C22=""),1,0)</f>
        <v/>
      </c>
      <c r="L22">
        <f>IF(AND(B22&lt;&gt;"",H22=""),1,0)</f>
        <v/>
      </c>
    </row>
    <row r="23" ht="18" customHeight="1">
      <c r="B23" s="31" t="inlineStr">
        <is>
          <t>Chemical cabinet</t>
        </is>
      </c>
      <c r="C23" s="31" t="inlineStr">
        <is>
          <t>Chemical store</t>
        </is>
      </c>
      <c r="D23" s="24" t="n">
        <v>1</v>
      </c>
      <c r="E23" s="24" t="n">
        <v>60</v>
      </c>
      <c r="F23" s="24" t="n">
        <v>45</v>
      </c>
      <c r="G23" s="24" t="n">
        <v>60</v>
      </c>
      <c r="H23" s="32">
        <f>IF(OR(N(D23)=0,N(E23)=0,N(F23)=0),"",ROUND(N(D23)*N(E23)*N(F23)/929.0304,1))</f>
        <v/>
      </c>
      <c r="I23" s="22">
        <f>IF(H23="",0,ROUND(N(D23)*N(E23)*(N(F23)+N(G23))/929.0304,1))</f>
        <v/>
      </c>
      <c r="K23">
        <f>IF(AND(B23&lt;&gt;"",C23=""),1,0)</f>
        <v/>
      </c>
      <c r="L23">
        <f>IF(AND(B23&lt;&gt;"",H23=""),1,0)</f>
        <v/>
      </c>
    </row>
    <row r="24">
      <c r="B24" s="31" t="n"/>
      <c r="C24" s="31" t="n"/>
      <c r="D24" s="24" t="n"/>
      <c r="E24" s="24" t="n"/>
      <c r="F24" s="24" t="n"/>
      <c r="G24" s="24" t="n"/>
      <c r="H24" s="32">
        <f>IF(OR(N(D24)=0,N(E24)=0,N(F24)=0),"",ROUND(N(D24)*N(E24)*N(F24)/929.0304,1))</f>
        <v/>
      </c>
      <c r="I24" s="22">
        <f>IF(H24="",0,ROUND(N(D24)*N(E24)*(N(F24)+N(G24))/929.0304,1))</f>
        <v/>
      </c>
      <c r="K24">
        <f>IF(AND(B24&lt;&gt;"",C24=""),1,0)</f>
        <v/>
      </c>
      <c r="L24">
        <f>IF(AND(B24&lt;&gt;"",H24=""),1,0)</f>
        <v/>
      </c>
    </row>
    <row r="25">
      <c r="B25" s="31" t="n"/>
      <c r="C25" s="31" t="n"/>
      <c r="D25" s="24" t="n"/>
      <c r="E25" s="24" t="n"/>
      <c r="F25" s="24" t="n"/>
      <c r="G25" s="24" t="n"/>
      <c r="H25" s="32">
        <f>IF(OR(N(D25)=0,N(E25)=0,N(F25)=0),"",ROUND(N(D25)*N(E25)*N(F25)/929.0304,1))</f>
        <v/>
      </c>
      <c r="I25" s="22">
        <f>IF(H25="",0,ROUND(N(D25)*N(E25)*(N(F25)+N(G25))/929.0304,1))</f>
        <v/>
      </c>
      <c r="K25">
        <f>IF(AND(B25&lt;&gt;"",C25=""),1,0)</f>
        <v/>
      </c>
      <c r="L25">
        <f>IF(AND(B25&lt;&gt;"",H25=""),1,0)</f>
        <v/>
      </c>
    </row>
    <row r="26">
      <c r="B26" s="31" t="n"/>
      <c r="C26" s="31" t="n"/>
      <c r="D26" s="24" t="n"/>
      <c r="E26" s="24" t="n"/>
      <c r="F26" s="24" t="n"/>
      <c r="G26" s="24" t="n"/>
      <c r="H26" s="32">
        <f>IF(OR(N(D26)=0,N(E26)=0,N(F26)=0),"",ROUND(N(D26)*N(E26)*N(F26)/929.0304,1))</f>
        <v/>
      </c>
      <c r="I26" s="22">
        <f>IF(H26="",0,ROUND(N(D26)*N(E26)*(N(F26)+N(G26))/929.0304,1))</f>
        <v/>
      </c>
      <c r="K26">
        <f>IF(AND(B26&lt;&gt;"",C26=""),1,0)</f>
        <v/>
      </c>
      <c r="L26">
        <f>IF(AND(B26&lt;&gt;"",H26=""),1,0)</f>
        <v/>
      </c>
    </row>
    <row r="27">
      <c r="B27" s="31" t="n"/>
      <c r="C27" s="31" t="n"/>
      <c r="D27" s="24" t="n"/>
      <c r="E27" s="24" t="n"/>
      <c r="F27" s="24" t="n"/>
      <c r="G27" s="24" t="n"/>
      <c r="H27" s="32">
        <f>IF(OR(N(D27)=0,N(E27)=0,N(F27)=0),"",ROUND(N(D27)*N(E27)*N(F27)/929.0304,1))</f>
        <v/>
      </c>
      <c r="I27" s="22">
        <f>IF(H27="",0,ROUND(N(D27)*N(E27)*(N(F27)+N(G27))/929.0304,1))</f>
        <v/>
      </c>
      <c r="K27">
        <f>IF(AND(B27&lt;&gt;"",C27=""),1,0)</f>
        <v/>
      </c>
      <c r="L27">
        <f>IF(AND(B27&lt;&gt;"",H27=""),1,0)</f>
        <v/>
      </c>
    </row>
    <row r="28">
      <c r="B28" s="31" t="n"/>
      <c r="C28" s="31" t="n"/>
      <c r="D28" s="24" t="n"/>
      <c r="E28" s="24" t="n"/>
      <c r="F28" s="24" t="n"/>
      <c r="G28" s="24" t="n"/>
      <c r="H28" s="32">
        <f>IF(OR(N(D28)=0,N(E28)=0,N(F28)=0),"",ROUND(N(D28)*N(E28)*N(F28)/929.0304,1))</f>
        <v/>
      </c>
      <c r="I28" s="22">
        <f>IF(H28="",0,ROUND(N(D28)*N(E28)*(N(F28)+N(G28))/929.0304,1))</f>
        <v/>
      </c>
      <c r="K28">
        <f>IF(AND(B28&lt;&gt;"",C28=""),1,0)</f>
        <v/>
      </c>
      <c r="L28">
        <f>IF(AND(B28&lt;&gt;"",H28=""),1,0)</f>
        <v/>
      </c>
    </row>
    <row r="29">
      <c r="B29" s="31" t="n"/>
      <c r="C29" s="31" t="n"/>
      <c r="D29" s="24" t="n"/>
      <c r="E29" s="24" t="n"/>
      <c r="F29" s="24" t="n"/>
      <c r="G29" s="24" t="n"/>
      <c r="H29" s="32">
        <f>IF(OR(N(D29)=0,N(E29)=0,N(F29)=0),"",ROUND(N(D29)*N(E29)*N(F29)/929.0304,1))</f>
        <v/>
      </c>
      <c r="I29" s="22">
        <f>IF(H29="",0,ROUND(N(D29)*N(E29)*(N(F29)+N(G29))/929.0304,1))</f>
        <v/>
      </c>
      <c r="K29">
        <f>IF(AND(B29&lt;&gt;"",C29=""),1,0)</f>
        <v/>
      </c>
      <c r="L29">
        <f>IF(AND(B29&lt;&gt;"",H29=""),1,0)</f>
        <v/>
      </c>
    </row>
    <row r="30">
      <c r="B30" s="31" t="n"/>
      <c r="C30" s="31" t="n"/>
      <c r="D30" s="24" t="n"/>
      <c r="E30" s="24" t="n"/>
      <c r="F30" s="24" t="n"/>
      <c r="G30" s="24" t="n"/>
      <c r="H30" s="32">
        <f>IF(OR(N(D30)=0,N(E30)=0,N(F30)=0),"",ROUND(N(D30)*N(E30)*N(F30)/929.0304,1))</f>
        <v/>
      </c>
      <c r="I30" s="22">
        <f>IF(H30="",0,ROUND(N(D30)*N(E30)*(N(F30)+N(G30))/929.0304,1))</f>
        <v/>
      </c>
      <c r="K30">
        <f>IF(AND(B30&lt;&gt;"",C30=""),1,0)</f>
        <v/>
      </c>
      <c r="L30">
        <f>IF(AND(B30&lt;&gt;"",H30=""),1,0)</f>
        <v/>
      </c>
    </row>
    <row r="31">
      <c r="B31" s="31" t="n"/>
      <c r="C31" s="31" t="n"/>
      <c r="D31" s="24" t="n"/>
      <c r="E31" s="24" t="n"/>
      <c r="F31" s="24" t="n"/>
      <c r="G31" s="24" t="n"/>
      <c r="H31" s="32">
        <f>IF(OR(N(D31)=0,N(E31)=0,N(F31)=0),"",ROUND(N(D31)*N(E31)*N(F31)/929.0304,1))</f>
        <v/>
      </c>
      <c r="I31" s="22">
        <f>IF(H31="",0,ROUND(N(D31)*N(E31)*(N(F31)+N(G31))/929.0304,1))</f>
        <v/>
      </c>
      <c r="K31">
        <f>IF(AND(B31&lt;&gt;"",C31=""),1,0)</f>
        <v/>
      </c>
      <c r="L31">
        <f>IF(AND(B31&lt;&gt;"",H31=""),1,0)</f>
        <v/>
      </c>
    </row>
    <row r="32">
      <c r="B32" s="31" t="n"/>
      <c r="C32" s="31" t="n"/>
      <c r="D32" s="24" t="n"/>
      <c r="E32" s="24" t="n"/>
      <c r="F32" s="24" t="n"/>
      <c r="G32" s="24" t="n"/>
      <c r="H32" s="32">
        <f>IF(OR(N(D32)=0,N(E32)=0,N(F32)=0),"",ROUND(N(D32)*N(E32)*N(F32)/929.0304,1))</f>
        <v/>
      </c>
      <c r="I32" s="22">
        <f>IF(H32="",0,ROUND(N(D32)*N(E32)*(N(F32)+N(G32))/929.0304,1))</f>
        <v/>
      </c>
      <c r="K32">
        <f>IF(AND(B32&lt;&gt;"",C32=""),1,0)</f>
        <v/>
      </c>
      <c r="L32">
        <f>IF(AND(B32&lt;&gt;"",H32=""),1,0)</f>
        <v/>
      </c>
    </row>
    <row r="33">
      <c r="B33" s="31" t="n"/>
      <c r="C33" s="31" t="n"/>
      <c r="D33" s="24" t="n"/>
      <c r="E33" s="24" t="n"/>
      <c r="F33" s="24" t="n"/>
      <c r="G33" s="24" t="n"/>
      <c r="H33" s="32">
        <f>IF(OR(N(D33)=0,N(E33)=0,N(F33)=0),"",ROUND(N(D33)*N(E33)*N(F33)/929.0304,1))</f>
        <v/>
      </c>
      <c r="I33" s="22">
        <f>IF(H33="",0,ROUND(N(D33)*N(E33)*(N(F33)+N(G33))/929.0304,1))</f>
        <v/>
      </c>
      <c r="K33">
        <f>IF(AND(B33&lt;&gt;"",C33=""),1,0)</f>
        <v/>
      </c>
      <c r="L33">
        <f>IF(AND(B33&lt;&gt;"",H33=""),1,0)</f>
        <v/>
      </c>
    </row>
    <row r="34">
      <c r="B34" s="31" t="n"/>
      <c r="C34" s="31" t="n"/>
      <c r="D34" s="24" t="n"/>
      <c r="E34" s="24" t="n"/>
      <c r="F34" s="24" t="n"/>
      <c r="G34" s="24" t="n"/>
      <c r="H34" s="32">
        <f>IF(OR(N(D34)=0,N(E34)=0,N(F34)=0),"",ROUND(N(D34)*N(E34)*N(F34)/929.0304,1))</f>
        <v/>
      </c>
      <c r="I34" s="22">
        <f>IF(H34="",0,ROUND(N(D34)*N(E34)*(N(F34)+N(G34))/929.0304,1))</f>
        <v/>
      </c>
      <c r="K34">
        <f>IF(AND(B34&lt;&gt;"",C34=""),1,0)</f>
        <v/>
      </c>
      <c r="L34">
        <f>IF(AND(B34&lt;&gt;"",H34=""),1,0)</f>
        <v/>
      </c>
    </row>
    <row r="35">
      <c r="B35" s="31" t="n"/>
      <c r="C35" s="31" t="n"/>
      <c r="D35" s="24" t="n"/>
      <c r="E35" s="24" t="n"/>
      <c r="F35" s="24" t="n"/>
      <c r="G35" s="24" t="n"/>
      <c r="H35" s="32">
        <f>IF(OR(N(D35)=0,N(E35)=0,N(F35)=0),"",ROUND(N(D35)*N(E35)*N(F35)/929.0304,1))</f>
        <v/>
      </c>
      <c r="I35" s="22">
        <f>IF(H35="",0,ROUND(N(D35)*N(E35)*(N(F35)+N(G35))/929.0304,1))</f>
        <v/>
      </c>
      <c r="K35">
        <f>IF(AND(B35&lt;&gt;"",C35=""),1,0)</f>
        <v/>
      </c>
      <c r="L35">
        <f>IF(AND(B35&lt;&gt;"",H35=""),1,0)</f>
        <v/>
      </c>
    </row>
    <row r="36">
      <c r="B36" s="31" t="n"/>
      <c r="C36" s="31" t="n"/>
      <c r="D36" s="24" t="n"/>
      <c r="E36" s="24" t="n"/>
      <c r="F36" s="24" t="n"/>
      <c r="G36" s="24" t="n"/>
      <c r="H36" s="32">
        <f>IF(OR(N(D36)=0,N(E36)=0,N(F36)=0),"",ROUND(N(D36)*N(E36)*N(F36)/929.0304,1))</f>
        <v/>
      </c>
      <c r="I36" s="22">
        <f>IF(H36="",0,ROUND(N(D36)*N(E36)*(N(F36)+N(G36))/929.0304,1))</f>
        <v/>
      </c>
      <c r="K36">
        <f>IF(AND(B36&lt;&gt;"",C36=""),1,0)</f>
        <v/>
      </c>
      <c r="L36">
        <f>IF(AND(B36&lt;&gt;"",H36=""),1,0)</f>
        <v/>
      </c>
    </row>
    <row r="37">
      <c r="B37" s="31" t="n"/>
      <c r="C37" s="31" t="n"/>
      <c r="D37" s="24" t="n"/>
      <c r="E37" s="24" t="n"/>
      <c r="F37" s="24" t="n"/>
      <c r="G37" s="24" t="n"/>
      <c r="H37" s="32">
        <f>IF(OR(N(D37)=0,N(E37)=0,N(F37)=0),"",ROUND(N(D37)*N(E37)*N(F37)/929.0304,1))</f>
        <v/>
      </c>
      <c r="I37" s="22">
        <f>IF(H37="",0,ROUND(N(D37)*N(E37)*(N(F37)+N(G37))/929.0304,1))</f>
        <v/>
      </c>
      <c r="K37">
        <f>IF(AND(B37&lt;&gt;"",C37=""),1,0)</f>
        <v/>
      </c>
      <c r="L37">
        <f>IF(AND(B37&lt;&gt;"",H37=""),1,0)</f>
        <v/>
      </c>
    </row>
    <row r="38">
      <c r="B38" s="31" t="n"/>
      <c r="C38" s="31" t="n"/>
      <c r="D38" s="24" t="n"/>
      <c r="E38" s="24" t="n"/>
      <c r="F38" s="24" t="n"/>
      <c r="G38" s="24" t="n"/>
      <c r="H38" s="32">
        <f>IF(OR(N(D38)=0,N(E38)=0,N(F38)=0),"",ROUND(N(D38)*N(E38)*N(F38)/929.0304,1))</f>
        <v/>
      </c>
      <c r="I38" s="22">
        <f>IF(H38="",0,ROUND(N(D38)*N(E38)*(N(F38)+N(G38))/929.0304,1))</f>
        <v/>
      </c>
      <c r="K38">
        <f>IF(AND(B38&lt;&gt;"",C38=""),1,0)</f>
        <v/>
      </c>
      <c r="L38">
        <f>IF(AND(B38&lt;&gt;"",H38=""),1,0)</f>
        <v/>
      </c>
    </row>
    <row r="39">
      <c r="B39" s="31" t="n"/>
      <c r="C39" s="31" t="n"/>
      <c r="D39" s="24" t="n"/>
      <c r="E39" s="24" t="n"/>
      <c r="F39" s="24" t="n"/>
      <c r="G39" s="24" t="n"/>
      <c r="H39" s="32">
        <f>IF(OR(N(D39)=0,N(E39)=0,N(F39)=0),"",ROUND(N(D39)*N(E39)*N(F39)/929.0304,1))</f>
        <v/>
      </c>
      <c r="I39" s="22">
        <f>IF(H39="",0,ROUND(N(D39)*N(E39)*(N(F39)+N(G39))/929.0304,1))</f>
        <v/>
      </c>
      <c r="K39">
        <f>IF(AND(B39&lt;&gt;"",C39=""),1,0)</f>
        <v/>
      </c>
      <c r="L39">
        <f>IF(AND(B39&lt;&gt;"",H39=""),1,0)</f>
        <v/>
      </c>
    </row>
    <row r="40">
      <c r="B40" s="31" t="n"/>
      <c r="C40" s="31" t="n"/>
      <c r="D40" s="24" t="n"/>
      <c r="E40" s="24" t="n"/>
      <c r="F40" s="24" t="n"/>
      <c r="G40" s="24" t="n"/>
      <c r="H40" s="32">
        <f>IF(OR(N(D40)=0,N(E40)=0,N(F40)=0),"",ROUND(N(D40)*N(E40)*N(F40)/929.0304,1))</f>
        <v/>
      </c>
      <c r="I40" s="22">
        <f>IF(H40="",0,ROUND(N(D40)*N(E40)*(N(F40)+N(G40))/929.0304,1))</f>
        <v/>
      </c>
      <c r="K40">
        <f>IF(AND(B40&lt;&gt;"",C40=""),1,0)</f>
        <v/>
      </c>
      <c r="L40">
        <f>IF(AND(B40&lt;&gt;"",H40=""),1,0)</f>
        <v/>
      </c>
    </row>
    <row r="41">
      <c r="B41" s="31" t="n"/>
      <c r="C41" s="31" t="n"/>
      <c r="D41" s="24" t="n"/>
      <c r="E41" s="24" t="n"/>
      <c r="F41" s="24" t="n"/>
      <c r="G41" s="24" t="n"/>
      <c r="H41" s="32">
        <f>IF(OR(N(D41)=0,N(E41)=0,N(F41)=0),"",ROUND(N(D41)*N(E41)*N(F41)/929.0304,1))</f>
        <v/>
      </c>
      <c r="I41" s="22">
        <f>IF(H41="",0,ROUND(N(D41)*N(E41)*(N(F41)+N(G41))/929.0304,1))</f>
        <v/>
      </c>
      <c r="K41">
        <f>IF(AND(B41&lt;&gt;"",C41=""),1,0)</f>
        <v/>
      </c>
      <c r="L41">
        <f>IF(AND(B41&lt;&gt;"",H41=""),1,0)</f>
        <v/>
      </c>
    </row>
    <row r="42">
      <c r="B42" s="31" t="n"/>
      <c r="C42" s="31" t="n"/>
      <c r="D42" s="24" t="n"/>
      <c r="E42" s="24" t="n"/>
      <c r="F42" s="24" t="n"/>
      <c r="G42" s="24" t="n"/>
      <c r="H42" s="32">
        <f>IF(OR(N(D42)=0,N(E42)=0,N(F42)=0),"",ROUND(N(D42)*N(E42)*N(F42)/929.0304,1))</f>
        <v/>
      </c>
      <c r="I42" s="22">
        <f>IF(H42="",0,ROUND(N(D42)*N(E42)*(N(F42)+N(G42))/929.0304,1))</f>
        <v/>
      </c>
      <c r="K42">
        <f>IF(AND(B42&lt;&gt;"",C42=""),1,0)</f>
        <v/>
      </c>
      <c r="L42">
        <f>IF(AND(B42&lt;&gt;"",H42=""),1,0)</f>
        <v/>
      </c>
    </row>
    <row r="43">
      <c r="B43" s="31" t="n"/>
      <c r="C43" s="31" t="n"/>
      <c r="D43" s="24" t="n"/>
      <c r="E43" s="24" t="n"/>
      <c r="F43" s="24" t="n"/>
      <c r="G43" s="24" t="n"/>
      <c r="H43" s="32">
        <f>IF(OR(N(D43)=0,N(E43)=0,N(F43)=0),"",ROUND(N(D43)*N(E43)*N(F43)/929.0304,1))</f>
        <v/>
      </c>
      <c r="I43" s="22">
        <f>IF(H43="",0,ROUND(N(D43)*N(E43)*(N(F43)+N(G43))/929.0304,1))</f>
        <v/>
      </c>
      <c r="K43">
        <f>IF(AND(B43&lt;&gt;"",C43=""),1,0)</f>
        <v/>
      </c>
      <c r="L43">
        <f>IF(AND(B43&lt;&gt;"",H43=""),1,0)</f>
        <v/>
      </c>
    </row>
    <row r="44">
      <c r="B44" s="31" t="n"/>
      <c r="C44" s="31" t="n"/>
      <c r="D44" s="24" t="n"/>
      <c r="E44" s="24" t="n"/>
      <c r="F44" s="24" t="n"/>
      <c r="G44" s="24" t="n"/>
      <c r="H44" s="32">
        <f>IF(OR(N(D44)=0,N(E44)=0,N(F44)=0),"",ROUND(N(D44)*N(E44)*N(F44)/929.0304,1))</f>
        <v/>
      </c>
      <c r="I44" s="22">
        <f>IF(H44="",0,ROUND(N(D44)*N(E44)*(N(F44)+N(G44))/929.0304,1))</f>
        <v/>
      </c>
      <c r="K44">
        <f>IF(AND(B44&lt;&gt;"",C44=""),1,0)</f>
        <v/>
      </c>
      <c r="L44">
        <f>IF(AND(B44&lt;&gt;"",H44=""),1,0)</f>
        <v/>
      </c>
    </row>
    <row r="45">
      <c r="B45" s="31" t="n"/>
      <c r="C45" s="31" t="n"/>
      <c r="D45" s="24" t="n"/>
      <c r="E45" s="24" t="n"/>
      <c r="F45" s="24" t="n"/>
      <c r="G45" s="24" t="n"/>
      <c r="H45" s="32">
        <f>IF(OR(N(D45)=0,N(E45)=0,N(F45)=0),"",ROUND(N(D45)*N(E45)*N(F45)/929.0304,1))</f>
        <v/>
      </c>
      <c r="I45" s="22">
        <f>IF(H45="",0,ROUND(N(D45)*N(E45)*(N(F45)+N(G45))/929.0304,1))</f>
        <v/>
      </c>
      <c r="K45">
        <f>IF(AND(B45&lt;&gt;"",C45=""),1,0)</f>
        <v/>
      </c>
      <c r="L45">
        <f>IF(AND(B45&lt;&gt;"",H45=""),1,0)</f>
        <v/>
      </c>
    </row>
    <row r="46">
      <c r="B46" s="31" t="n"/>
      <c r="C46" s="31" t="n"/>
      <c r="D46" s="24" t="n"/>
      <c r="E46" s="24" t="n"/>
      <c r="F46" s="24" t="n"/>
      <c r="G46" s="24" t="n"/>
      <c r="H46" s="32">
        <f>IF(OR(N(D46)=0,N(E46)=0,N(F46)=0),"",ROUND(N(D46)*N(E46)*N(F46)/929.0304,1))</f>
        <v/>
      </c>
      <c r="I46" s="22">
        <f>IF(H46="",0,ROUND(N(D46)*N(E46)*(N(F46)+N(G46))/929.0304,1))</f>
        <v/>
      </c>
      <c r="K46">
        <f>IF(AND(B46&lt;&gt;"",C46=""),1,0)</f>
        <v/>
      </c>
      <c r="L46">
        <f>IF(AND(B46&lt;&gt;"",H46=""),1,0)</f>
        <v/>
      </c>
    </row>
    <row r="47">
      <c r="B47" s="31" t="n"/>
      <c r="C47" s="31" t="n"/>
      <c r="D47" s="24" t="n"/>
      <c r="E47" s="24" t="n"/>
      <c r="F47" s="24" t="n"/>
      <c r="G47" s="24" t="n"/>
      <c r="H47" s="32">
        <f>IF(OR(N(D47)=0,N(E47)=0,N(F47)=0),"",ROUND(N(D47)*N(E47)*N(F47)/929.0304,1))</f>
        <v/>
      </c>
      <c r="I47" s="22">
        <f>IF(H47="",0,ROUND(N(D47)*N(E47)*(N(F47)+N(G47))/929.0304,1))</f>
        <v/>
      </c>
      <c r="K47">
        <f>IF(AND(B47&lt;&gt;"",C47=""),1,0)</f>
        <v/>
      </c>
      <c r="L47">
        <f>IF(AND(B47&lt;&gt;"",H47=""),1,0)</f>
        <v/>
      </c>
    </row>
    <row r="48">
      <c r="B48" s="31" t="n"/>
      <c r="C48" s="31" t="n"/>
      <c r="D48" s="24" t="n"/>
      <c r="E48" s="24" t="n"/>
      <c r="F48" s="24" t="n"/>
      <c r="G48" s="24" t="n"/>
      <c r="H48" s="32">
        <f>IF(OR(N(D48)=0,N(E48)=0,N(F48)=0),"",ROUND(N(D48)*N(E48)*N(F48)/929.0304,1))</f>
        <v/>
      </c>
      <c r="I48" s="22">
        <f>IF(H48="",0,ROUND(N(D48)*N(E48)*(N(F48)+N(G48))/929.0304,1))</f>
        <v/>
      </c>
      <c r="K48">
        <f>IF(AND(B48&lt;&gt;"",C48=""),1,0)</f>
        <v/>
      </c>
      <c r="L48">
        <f>IF(AND(B48&lt;&gt;"",H48=""),1,0)</f>
        <v/>
      </c>
    </row>
    <row r="49">
      <c r="B49" s="31" t="n"/>
      <c r="C49" s="31" t="n"/>
      <c r="D49" s="24" t="n"/>
      <c r="E49" s="24" t="n"/>
      <c r="F49" s="24" t="n"/>
      <c r="G49" s="24" t="n"/>
      <c r="H49" s="32">
        <f>IF(OR(N(D49)=0,N(E49)=0,N(F49)=0),"",ROUND(N(D49)*N(E49)*N(F49)/929.0304,1))</f>
        <v/>
      </c>
      <c r="I49" s="22">
        <f>IF(H49="",0,ROUND(N(D49)*N(E49)*(N(F49)+N(G49))/929.0304,1))</f>
        <v/>
      </c>
      <c r="K49">
        <f>IF(AND(B49&lt;&gt;"",C49=""),1,0)</f>
        <v/>
      </c>
      <c r="L49">
        <f>IF(AND(B49&lt;&gt;"",H49=""),1,0)</f>
        <v/>
      </c>
    </row>
    <row r="50">
      <c r="B50" s="31" t="n"/>
      <c r="C50" s="31" t="n"/>
      <c r="D50" s="24" t="n"/>
      <c r="E50" s="24" t="n"/>
      <c r="F50" s="24" t="n"/>
      <c r="G50" s="24" t="n"/>
      <c r="H50" s="32">
        <f>IF(OR(N(D50)=0,N(E50)=0,N(F50)=0),"",ROUND(N(D50)*N(E50)*N(F50)/929.0304,1))</f>
        <v/>
      </c>
      <c r="I50" s="22">
        <f>IF(H50="",0,ROUND(N(D50)*N(E50)*(N(F50)+N(G50))/929.0304,1))</f>
        <v/>
      </c>
      <c r="K50">
        <f>IF(AND(B50&lt;&gt;"",C50=""),1,0)</f>
        <v/>
      </c>
      <c r="L50">
        <f>IF(AND(B50&lt;&gt;"",H50=""),1,0)</f>
        <v/>
      </c>
    </row>
    <row r="51">
      <c r="B51" s="31" t="n"/>
      <c r="C51" s="31" t="n"/>
      <c r="D51" s="24" t="n"/>
      <c r="E51" s="24" t="n"/>
      <c r="F51" s="24" t="n"/>
      <c r="G51" s="24" t="n"/>
      <c r="H51" s="32">
        <f>IF(OR(N(D51)=0,N(E51)=0,N(F51)=0),"",ROUND(N(D51)*N(E51)*N(F51)/929.0304,1))</f>
        <v/>
      </c>
      <c r="I51" s="22">
        <f>IF(H51="",0,ROUND(N(D51)*N(E51)*(N(F51)+N(G51))/929.0304,1))</f>
        <v/>
      </c>
      <c r="K51">
        <f>IF(AND(B51&lt;&gt;"",C51=""),1,0)</f>
        <v/>
      </c>
      <c r="L51">
        <f>IF(AND(B51&lt;&gt;"",H51=""),1,0)</f>
        <v/>
      </c>
    </row>
    <row r="52">
      <c r="B52" s="31" t="n"/>
      <c r="C52" s="31" t="n"/>
      <c r="D52" s="24" t="n"/>
      <c r="E52" s="24" t="n"/>
      <c r="F52" s="24" t="n"/>
      <c r="G52" s="24" t="n"/>
      <c r="H52" s="32">
        <f>IF(OR(N(D52)=0,N(E52)=0,N(F52)=0),"",ROUND(N(D52)*N(E52)*N(F52)/929.0304,1))</f>
        <v/>
      </c>
      <c r="I52" s="22">
        <f>IF(H52="",0,ROUND(N(D52)*N(E52)*(N(F52)+N(G52))/929.0304,1))</f>
        <v/>
      </c>
      <c r="K52">
        <f>IF(AND(B52&lt;&gt;"",C52=""),1,0)</f>
        <v/>
      </c>
      <c r="L52">
        <f>IF(AND(B52&lt;&gt;"",H52=""),1,0)</f>
        <v/>
      </c>
    </row>
    <row r="53">
      <c r="B53" s="31" t="n"/>
      <c r="C53" s="31" t="n"/>
      <c r="D53" s="24" t="n"/>
      <c r="E53" s="24" t="n"/>
      <c r="F53" s="24" t="n"/>
      <c r="G53" s="24" t="n"/>
      <c r="H53" s="32">
        <f>IF(OR(N(D53)=0,N(E53)=0,N(F53)=0),"",ROUND(N(D53)*N(E53)*N(F53)/929.0304,1))</f>
        <v/>
      </c>
      <c r="I53" s="22">
        <f>IF(H53="",0,ROUND(N(D53)*N(E53)*(N(F53)+N(G53))/929.0304,1))</f>
        <v/>
      </c>
      <c r="K53">
        <f>IF(AND(B53&lt;&gt;"",C53=""),1,0)</f>
        <v/>
      </c>
      <c r="L53">
        <f>IF(AND(B53&lt;&gt;"",H53=""),1,0)</f>
        <v/>
      </c>
    </row>
    <row r="54">
      <c r="B54" s="31" t="n"/>
      <c r="C54" s="31" t="n"/>
      <c r="D54" s="24" t="n"/>
      <c r="E54" s="24" t="n"/>
      <c r="F54" s="24" t="n"/>
      <c r="G54" s="24" t="n"/>
      <c r="H54" s="32">
        <f>IF(OR(N(D54)=0,N(E54)=0,N(F54)=0),"",ROUND(N(D54)*N(E54)*N(F54)/929.0304,1))</f>
        <v/>
      </c>
      <c r="I54" s="22">
        <f>IF(H54="",0,ROUND(N(D54)*N(E54)*(N(F54)+N(G54))/929.0304,1))</f>
        <v/>
      </c>
      <c r="K54">
        <f>IF(AND(B54&lt;&gt;"",C54=""),1,0)</f>
        <v/>
      </c>
      <c r="L54">
        <f>IF(AND(B54&lt;&gt;"",H54=""),1,0)</f>
        <v/>
      </c>
    </row>
    <row r="55">
      <c r="B55" s="31" t="n"/>
      <c r="C55" s="31" t="n"/>
      <c r="D55" s="24" t="n"/>
      <c r="E55" s="24" t="n"/>
      <c r="F55" s="24" t="n"/>
      <c r="G55" s="24" t="n"/>
      <c r="H55" s="32">
        <f>IF(OR(N(D55)=0,N(E55)=0,N(F55)=0),"",ROUND(N(D55)*N(E55)*N(F55)/929.0304,1))</f>
        <v/>
      </c>
      <c r="I55" s="22">
        <f>IF(H55="",0,ROUND(N(D55)*N(E55)*(N(F55)+N(G55))/929.0304,1))</f>
        <v/>
      </c>
      <c r="K55">
        <f>IF(AND(B55&lt;&gt;"",C55=""),1,0)</f>
        <v/>
      </c>
      <c r="L55">
        <f>IF(AND(B55&lt;&gt;"",H55=""),1,0)</f>
        <v/>
      </c>
    </row>
    <row r="56">
      <c r="B56" s="31" t="n"/>
      <c r="C56" s="31" t="n"/>
      <c r="D56" s="24" t="n"/>
      <c r="E56" s="24" t="n"/>
      <c r="F56" s="24" t="n"/>
      <c r="G56" s="24" t="n"/>
      <c r="H56" s="32">
        <f>IF(OR(N(D56)=0,N(E56)=0,N(F56)=0),"",ROUND(N(D56)*N(E56)*N(F56)/929.0304,1))</f>
        <v/>
      </c>
      <c r="I56" s="22">
        <f>IF(H56="",0,ROUND(N(D56)*N(E56)*(N(F56)+N(G56))/929.0304,1))</f>
        <v/>
      </c>
      <c r="K56">
        <f>IF(AND(B56&lt;&gt;"",C56=""),1,0)</f>
        <v/>
      </c>
      <c r="L56">
        <f>IF(AND(B56&lt;&gt;"",H56=""),1,0)</f>
        <v/>
      </c>
    </row>
    <row r="57">
      <c r="B57" s="31" t="n"/>
      <c r="C57" s="31" t="n"/>
      <c r="D57" s="24" t="n"/>
      <c r="E57" s="24" t="n"/>
      <c r="F57" s="24" t="n"/>
      <c r="G57" s="24" t="n"/>
      <c r="H57" s="32">
        <f>IF(OR(N(D57)=0,N(E57)=0,N(F57)=0),"",ROUND(N(D57)*N(E57)*N(F57)/929.0304,1))</f>
        <v/>
      </c>
      <c r="I57" s="22">
        <f>IF(H57="",0,ROUND(N(D57)*N(E57)*(N(F57)+N(G57))/929.0304,1))</f>
        <v/>
      </c>
      <c r="K57">
        <f>IF(AND(B57&lt;&gt;"",C57=""),1,0)</f>
        <v/>
      </c>
      <c r="L57">
        <f>IF(AND(B57&lt;&gt;"",H57=""),1,0)</f>
        <v/>
      </c>
    </row>
    <row r="58">
      <c r="B58" s="31" t="n"/>
      <c r="C58" s="31" t="n"/>
      <c r="D58" s="24" t="n"/>
      <c r="E58" s="24" t="n"/>
      <c r="F58" s="24" t="n"/>
      <c r="G58" s="24" t="n"/>
      <c r="H58" s="32">
        <f>IF(OR(N(D58)=0,N(E58)=0,N(F58)=0),"",ROUND(N(D58)*N(E58)*N(F58)/929.0304,1))</f>
        <v/>
      </c>
      <c r="I58" s="22">
        <f>IF(H58="",0,ROUND(N(D58)*N(E58)*(N(F58)+N(G58))/929.0304,1))</f>
        <v/>
      </c>
      <c r="K58">
        <f>IF(AND(B58&lt;&gt;"",C58=""),1,0)</f>
        <v/>
      </c>
      <c r="L58">
        <f>IF(AND(B58&lt;&gt;"",H58=""),1,0)</f>
        <v/>
      </c>
    </row>
    <row r="59">
      <c r="B59" s="31" t="n"/>
      <c r="C59" s="31" t="n"/>
      <c r="D59" s="24" t="n"/>
      <c r="E59" s="24" t="n"/>
      <c r="F59" s="24" t="n"/>
      <c r="G59" s="24" t="n"/>
      <c r="H59" s="32">
        <f>IF(OR(N(D59)=0,N(E59)=0,N(F59)=0),"",ROUND(N(D59)*N(E59)*N(F59)/929.0304,1))</f>
        <v/>
      </c>
      <c r="I59" s="22">
        <f>IF(H59="",0,ROUND(N(D59)*N(E59)*(N(F59)+N(G59))/929.0304,1))</f>
        <v/>
      </c>
      <c r="K59">
        <f>IF(AND(B59&lt;&gt;"",C59=""),1,0)</f>
        <v/>
      </c>
      <c r="L59">
        <f>IF(AND(B59&lt;&gt;"",H59=""),1,0)</f>
        <v/>
      </c>
    </row>
    <row r="60">
      <c r="B60" s="31" t="n"/>
      <c r="C60" s="31" t="n"/>
      <c r="D60" s="24" t="n"/>
      <c r="E60" s="24" t="n"/>
      <c r="F60" s="24" t="n"/>
      <c r="G60" s="24" t="n"/>
      <c r="H60" s="32">
        <f>IF(OR(N(D60)=0,N(E60)=0,N(F60)=0),"",ROUND(N(D60)*N(E60)*N(F60)/929.0304,1))</f>
        <v/>
      </c>
      <c r="I60" s="22">
        <f>IF(H60="",0,ROUND(N(D60)*N(E60)*(N(F60)+N(G60))/929.0304,1))</f>
        <v/>
      </c>
      <c r="K60">
        <f>IF(AND(B60&lt;&gt;"",C60=""),1,0)</f>
        <v/>
      </c>
      <c r="L60">
        <f>IF(AND(B60&lt;&gt;"",H60=""),1,0)</f>
        <v/>
      </c>
    </row>
    <row r="61">
      <c r="B61" s="31" t="n"/>
      <c r="C61" s="31" t="n"/>
      <c r="D61" s="24" t="n"/>
      <c r="E61" s="24" t="n"/>
      <c r="F61" s="24" t="n"/>
      <c r="G61" s="24" t="n"/>
      <c r="H61" s="32">
        <f>IF(OR(N(D61)=0,N(E61)=0,N(F61)=0),"",ROUND(N(D61)*N(E61)*N(F61)/929.0304,1))</f>
        <v/>
      </c>
      <c r="I61" s="22">
        <f>IF(H61="",0,ROUND(N(D61)*N(E61)*(N(F61)+N(G61))/929.0304,1))</f>
        <v/>
      </c>
      <c r="K61">
        <f>IF(AND(B61&lt;&gt;"",C61=""),1,0)</f>
        <v/>
      </c>
      <c r="L61">
        <f>IF(AND(B61&lt;&gt;"",H61=""),1,0)</f>
        <v/>
      </c>
    </row>
    <row r="62">
      <c r="B62" s="31" t="n"/>
      <c r="C62" s="31" t="n"/>
      <c r="D62" s="24" t="n"/>
      <c r="E62" s="24" t="n"/>
      <c r="F62" s="24" t="n"/>
      <c r="G62" s="24" t="n"/>
      <c r="H62" s="32">
        <f>IF(OR(N(D62)=0,N(E62)=0,N(F62)=0),"",ROUND(N(D62)*N(E62)*N(F62)/929.0304,1))</f>
        <v/>
      </c>
      <c r="I62" s="22">
        <f>IF(H62="",0,ROUND(N(D62)*N(E62)*(N(F62)+N(G62))/929.0304,1))</f>
        <v/>
      </c>
      <c r="K62">
        <f>IF(AND(B62&lt;&gt;"",C62=""),1,0)</f>
        <v/>
      </c>
      <c r="L62">
        <f>IF(AND(B62&lt;&gt;"",H62=""),1,0)</f>
        <v/>
      </c>
    </row>
    <row r="63">
      <c r="B63" s="31" t="n"/>
      <c r="C63" s="31" t="n"/>
      <c r="D63" s="24" t="n"/>
      <c r="E63" s="24" t="n"/>
      <c r="F63" s="24" t="n"/>
      <c r="G63" s="24" t="n"/>
      <c r="H63" s="32">
        <f>IF(OR(N(D63)=0,N(E63)=0,N(F63)=0),"",ROUND(N(D63)*N(E63)*N(F63)/929.0304,1))</f>
        <v/>
      </c>
      <c r="I63" s="22">
        <f>IF(H63="",0,ROUND(N(D63)*N(E63)*(N(F63)+N(G63))/929.0304,1))</f>
        <v/>
      </c>
      <c r="K63">
        <f>IF(AND(B63&lt;&gt;"",C63=""),1,0)</f>
        <v/>
      </c>
      <c r="L63">
        <f>IF(AND(B63&lt;&gt;"",H63=""),1,0)</f>
        <v/>
      </c>
    </row>
    <row r="64">
      <c r="B64" s="31" t="n"/>
      <c r="C64" s="31" t="n"/>
      <c r="D64" s="24" t="n"/>
      <c r="E64" s="24" t="n"/>
      <c r="F64" s="24" t="n"/>
      <c r="G64" s="24" t="n"/>
      <c r="H64" s="32">
        <f>IF(OR(N(D64)=0,N(E64)=0,N(F64)=0),"",ROUND(N(D64)*N(E64)*N(F64)/929.0304,1))</f>
        <v/>
      </c>
      <c r="I64" s="22">
        <f>IF(H64="",0,ROUND(N(D64)*N(E64)*(N(F64)+N(G64))/929.0304,1))</f>
        <v/>
      </c>
      <c r="K64">
        <f>IF(AND(B64&lt;&gt;"",C64=""),1,0)</f>
        <v/>
      </c>
      <c r="L64">
        <f>IF(AND(B64&lt;&gt;"",H64=""),1,0)</f>
        <v/>
      </c>
    </row>
    <row r="65">
      <c r="B65" s="31" t="n"/>
      <c r="C65" s="31" t="n"/>
      <c r="D65" s="24" t="n"/>
      <c r="E65" s="24" t="n"/>
      <c r="F65" s="24" t="n"/>
      <c r="G65" s="24" t="n"/>
      <c r="H65" s="32">
        <f>IF(OR(N(D65)=0,N(E65)=0,N(F65)=0),"",ROUND(N(D65)*N(E65)*N(F65)/929.0304,1))</f>
        <v/>
      </c>
      <c r="I65" s="22">
        <f>IF(H65="",0,ROUND(N(D65)*N(E65)*(N(F65)+N(G65))/929.0304,1))</f>
        <v/>
      </c>
      <c r="K65">
        <f>IF(AND(B65&lt;&gt;"",C65=""),1,0)</f>
        <v/>
      </c>
      <c r="L65">
        <f>IF(AND(B65&lt;&gt;"",H65=""),1,0)</f>
        <v/>
      </c>
    </row>
    <row r="66">
      <c r="B66" s="31" t="n"/>
      <c r="C66" s="31" t="n"/>
      <c r="D66" s="24" t="n"/>
      <c r="E66" s="24" t="n"/>
      <c r="F66" s="24" t="n"/>
      <c r="G66" s="24" t="n"/>
      <c r="H66" s="32">
        <f>IF(OR(N(D66)=0,N(E66)=0,N(F66)=0),"",ROUND(N(D66)*N(E66)*N(F66)/929.0304,1))</f>
        <v/>
      </c>
      <c r="I66" s="22">
        <f>IF(H66="",0,ROUND(N(D66)*N(E66)*(N(F66)+N(G66))/929.0304,1))</f>
        <v/>
      </c>
      <c r="K66">
        <f>IF(AND(B66&lt;&gt;"",C66=""),1,0)</f>
        <v/>
      </c>
      <c r="L66">
        <f>IF(AND(B66&lt;&gt;"",H66=""),1,0)</f>
        <v/>
      </c>
    </row>
    <row r="67" ht="18" customHeight="1">
      <c r="B67" s="13" t="inlineStr">
        <is>
          <t>Total</t>
        </is>
      </c>
      <c r="C67" s="14" t="n"/>
      <c r="D67" s="14" t="n"/>
      <c r="E67" s="14" t="n"/>
      <c r="F67" s="14" t="n"/>
      <c r="G67" s="14" t="n"/>
      <c r="H67" s="28">
        <f>ROUND(SUM(H7:H66),1)</f>
        <v/>
      </c>
      <c r="I67" s="28">
        <f>ROUND(SUM(I7:I66),1)</f>
        <v/>
      </c>
    </row>
    <row r="68"/>
    <row r="69">
      <c r="B69" s="29">
        <f>IF(SUM(K7:K66)&gt;0,"An item has no zone: pick one so it counts towards that zone.","")</f>
        <v/>
      </c>
    </row>
    <row r="70">
      <c r="B70" s="29">
        <f>IF(SUM(L7:L66)&gt;0,"An item is missing its quantity, width or depth.","")</f>
        <v/>
      </c>
    </row>
    <row r="71"/>
    <row r="72" ht="16" customHeight="1">
      <c r="B72" s="11" t="inlineStr">
        <is>
          <t>Powered by Petpooja POSS  |  getposs@petpooja.com  |  +91-9104369797  |  www.petpooja.com</t>
        </is>
      </c>
    </row>
  </sheetData>
  <sheetProtection selectLockedCells="0" selectUnlockedCells="0" sheet="1" objects="0" insertRows="1" insertHyperlinks="1" autoFilter="0" scenarios="0" formatColumns="0" deleteColumns="1" insertColumns="1" pivotTables="1" deleteRows="1" formatCells="0" formatRows="0" sort="0"/>
  <mergeCells count="6">
    <mergeCell ref="B70:I70"/>
    <mergeCell ref="B69:I69"/>
    <mergeCell ref="B2:I2"/>
    <mergeCell ref="B72:I72"/>
    <mergeCell ref="B3:I3"/>
    <mergeCell ref="B4:I4"/>
  </mergeCells>
  <dataValidations count="3">
    <dataValidation sqref="C7:C66" showDropDown="0" showInputMessage="0" showErrorMessage="1" allowBlank="1" errorTitle="Pick from the list" error="Pick an option from the drop-down list." type="list">
      <formula1>='Example Plan'!$B$16:$B$29</formula1>
    </dataValidation>
    <dataValidation sqref="D7:D66" showDropDown="0" showInputMessage="0" showErrorMessage="1" allowBlank="1" errorTitle="Enter a quantity" error="Enter how many, as a whole number." type="whole" operator="between">
      <formula1>1</formula1>
      <formula2>99</formula2>
    </dataValidation>
    <dataValidation sqref="E7:G66" showDropDown="0" showInputMessage="0" showErrorMessage="1" allowBlank="1" errorTitle="Enter centimetres" error="Enter the size in centimetres, for example 75." type="decimal" operator="between">
      <formula1>0</formula1>
      <formula2>2000</formula2>
    </dataValidation>
  </dataValidations>
  <pageMargins left="0.3" right="0.3" top="0.4" bottom="0.4"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I30"/>
  <sheetViews>
    <sheetView showGridLines="0" workbookViewId="0">
      <selection activeCell="A1" sqref="A1"/>
    </sheetView>
  </sheetViews>
  <sheetFormatPr baseColWidth="8" defaultRowHeight="15"/>
  <cols>
    <col width="2" customWidth="1" min="1" max="1"/>
    <col width="9" customWidth="1" min="2" max="2"/>
    <col width="44" customWidth="1" min="3" max="3"/>
    <col width="58" customWidth="1" min="4" max="4"/>
    <col width="14" customWidth="1" min="5" max="5"/>
    <col width="2" customWidth="1" min="6" max="6"/>
    <col width="2" customWidth="1" min="7" max="7"/>
    <col hidden="1" width="8" customWidth="1" min="8" max="8"/>
    <col hidden="1" width="8" customWidth="1" min="9" max="9"/>
    <col width="2" customWidth="1" min="10" max="10"/>
  </cols>
  <sheetData>
    <row r="1"/>
    <row r="2" ht="26" customHeight="1">
      <c r="B2" s="1" t="inlineStr">
        <is>
          <t>LAYOUT CHECKS (SCHEDULE 4) (EXAMPLE)</t>
        </is>
      </c>
      <c r="H2" s="11" t="inlineStr">
        <is>
          <t>No</t>
        </is>
      </c>
      <c r="I2" s="11" t="inlineStr">
        <is>
          <t>To do</t>
        </is>
      </c>
    </row>
    <row r="3" ht="30" customHeight="1">
      <c r="B3" s="8" t="inlineStr">
        <is>
          <t>Walk the kitchen, or the drawing, and answer each. Part II binds every licensed food business; Part V adds the food service rules. On an FSSAI registration these are good practice.</t>
        </is>
      </c>
      <c r="H3" s="33">
        <f>SUM(H6:H25)</f>
        <v/>
      </c>
      <c r="I3" s="33">
        <f>SUM(I6:I25)</f>
        <v/>
      </c>
    </row>
    <row r="4"/>
    <row r="5" ht="19" customHeight="1">
      <c r="B5" s="18" t="inlineStr">
        <is>
          <t>Part</t>
        </is>
      </c>
      <c r="C5" s="18" t="inlineStr">
        <is>
          <t>Check</t>
        </is>
      </c>
      <c r="D5" s="18" t="inlineStr">
        <is>
          <t>What Schedule 4 says</t>
        </is>
      </c>
      <c r="E5" s="18" t="inlineStr">
        <is>
          <t>Your answer</t>
        </is>
      </c>
    </row>
    <row r="6" ht="52" customHeight="1">
      <c r="B6" s="34" t="inlineStr">
        <is>
          <t>Part II</t>
        </is>
      </c>
      <c r="C6" s="6" t="inlineStr">
        <is>
          <t>Food preparation is kept away from goods receiving and pre-processing</t>
        </is>
      </c>
      <c r="D6" s="19" t="inlineStr">
        <is>
          <t>"As far as possible, the layout of the food establishment shall be such that food preparation / manufacturing processes are not amenable to cross-contamination from other pre and post manufacturing operations like goods receiving, pre-processing"</t>
        </is>
      </c>
      <c r="E6" s="15" t="inlineStr">
        <is>
          <t>Yes</t>
        </is>
      </c>
      <c r="H6">
        <f>IF(AND(TRUE,E6="No"),1,0)</f>
        <v/>
      </c>
      <c r="I6">
        <f>IF(AND(TRUE,E6=""),1,0)</f>
        <v/>
      </c>
    </row>
    <row r="7" ht="40" customHeight="1">
      <c r="B7" s="34" t="inlineStr">
        <is>
          <t>Part II</t>
        </is>
      </c>
      <c r="C7" s="6" t="inlineStr">
        <is>
          <t>Floor drains flow opposite to the direction of food preparation</t>
        </is>
      </c>
      <c r="D7" s="19" t="inlineStr">
        <is>
          <t>Floors "shall be sloped appropriately to facilitate drainage and the drainage shall flow in a direction opposite to the direction of food preparation / manufacturing process flow"</t>
        </is>
      </c>
      <c r="E7" s="15" t="inlineStr">
        <is>
          <t>Yes</t>
        </is>
      </c>
      <c r="H7">
        <f>IF(AND(TRUE,E7="No"),1,0)</f>
        <v/>
      </c>
      <c r="I7">
        <f>IF(AND(TRUE,E7=""),1,0)</f>
        <v/>
      </c>
    </row>
    <row r="8" ht="31" customHeight="1">
      <c r="B8" s="34" t="inlineStr">
        <is>
          <t>Part II</t>
        </is>
      </c>
      <c r="C8" s="6" t="inlineStr">
        <is>
          <t>Floors, walls and ceilings are impervious, smooth and easy to clean</t>
        </is>
      </c>
      <c r="D8" s="19" t="inlineStr">
        <is>
          <t>Impervious material, smooth and easy to clean, with no flaking paint or plaster (summarised)</t>
        </is>
      </c>
      <c r="E8" s="15" t="inlineStr">
        <is>
          <t>Yes</t>
        </is>
      </c>
      <c r="H8">
        <f>IF(AND(TRUE,E8="No"),1,0)</f>
        <v/>
      </c>
      <c r="I8">
        <f>IF(AND(TRUE,E8=""),1,0)</f>
        <v/>
      </c>
    </row>
    <row r="9" ht="31" customHeight="1">
      <c r="B9" s="34" t="inlineStr">
        <is>
          <t>Part II</t>
        </is>
      </c>
      <c r="C9" s="6" t="inlineStr">
        <is>
          <t>Windows, doors and openings are screened, and doors close by themselves</t>
        </is>
      </c>
      <c r="D9" s="19" t="inlineStr">
        <is>
          <t>Openings "well screened with wire-mesh or insect-proof screen" and "doors be fitted with automatic closing springs"</t>
        </is>
      </c>
      <c r="E9" s="15" t="inlineStr">
        <is>
          <t>No</t>
        </is>
      </c>
      <c r="H9">
        <f>IF(AND(TRUE,E9="No"),1,0)</f>
        <v/>
      </c>
      <c r="I9">
        <f>IF(AND(TRUE,E9=""),1,0)</f>
        <v/>
      </c>
    </row>
    <row r="10" ht="40" customHeight="1">
      <c r="B10" s="34" t="inlineStr">
        <is>
          <t>Part II</t>
        </is>
      </c>
      <c r="C10" s="6" t="inlineStr">
        <is>
          <t>Food areas are separated from toilets, urinals, drains and waste</t>
        </is>
      </c>
      <c r="D10" s="19" t="inlineStr">
        <is>
          <t>No food in premises "not effectively separated ... from any privy, urinal, sullage, drain or place of storage of foul and waste matter"</t>
        </is>
      </c>
      <c r="E10" s="15" t="inlineStr">
        <is>
          <t>Yes</t>
        </is>
      </c>
      <c r="H10">
        <f>IF(AND(TRUE,E10="No"),1,0)</f>
        <v/>
      </c>
      <c r="I10">
        <f>IF(AND(TRUE,E10=""),1,0)</f>
        <v/>
      </c>
    </row>
    <row r="11" ht="31" customHeight="1">
      <c r="B11" s="34" t="inlineStr">
        <is>
          <t>Part II</t>
        </is>
      </c>
      <c r="C11" s="6" t="inlineStr">
        <is>
          <t>Equipment stands where it can be cleaned around and behind</t>
        </is>
      </c>
      <c r="D11" s="19" t="inlineStr">
        <is>
          <t>Equipment located, designed and fabricated so that it permits maintenance and cleaning (summarised)</t>
        </is>
      </c>
      <c r="E11" s="15" t="inlineStr">
        <is>
          <t>Yes</t>
        </is>
      </c>
      <c r="H11">
        <f>IF(AND(TRUE,E11="No"),1,0)</f>
        <v/>
      </c>
      <c r="I11">
        <f>IF(AND(TRUE,E11=""),1,0)</f>
        <v/>
      </c>
    </row>
    <row r="12" ht="40" customHeight="1">
      <c r="B12" s="34" t="inlineStr">
        <is>
          <t>Part II</t>
        </is>
      </c>
      <c r="C12" s="6" t="inlineStr">
        <is>
          <t>The sink for washing raw food is separate from the utensil sink</t>
        </is>
      </c>
      <c r="D12" s="19" t="inlineStr">
        <is>
          <t>Sinks used for washing raw foods "shall be kept separate" and not used for washing utensils (Part II, "preferably"); Part V asks for separate sinks "where necessary"</t>
        </is>
      </c>
      <c r="E12" s="15" t="inlineStr">
        <is>
          <t>Yes</t>
        </is>
      </c>
      <c r="H12">
        <f>IF(AND(TRUE,E12="No"),1,0)</f>
        <v/>
      </c>
      <c r="I12">
        <f>IF(AND(TRUE,E12=""),1,0)</f>
        <v/>
      </c>
    </row>
    <row r="13" ht="40" customHeight="1">
      <c r="B13" s="34" t="inlineStr">
        <is>
          <t>Part II</t>
        </is>
      </c>
      <c r="C13" s="6" t="inlineStr">
        <is>
          <t>Hand-wash basins with soap and running water are where food is handled</t>
        </is>
      </c>
      <c r="D13" s="19" t="inlineStr">
        <is>
          <t>Facilities for washing and drying hands before touching food, with hot or cold water (summarised); Part V asks for porcelain or stainless steel basins with soap</t>
        </is>
      </c>
      <c r="E13" s="15" t="inlineStr">
        <is>
          <t>Yes</t>
        </is>
      </c>
      <c r="H13">
        <f>IF(AND(TRUE,E13="No"),1,0)</f>
        <v/>
      </c>
      <c r="I13">
        <f>IF(AND(TRUE,E13=""),1,0)</f>
        <v/>
      </c>
    </row>
    <row r="14" ht="31" customHeight="1">
      <c r="B14" s="34" t="inlineStr">
        <is>
          <t>Part II</t>
        </is>
      </c>
      <c r="C14" s="6" t="inlineStr">
        <is>
          <t>Toilets and changing rooms do not open directly into food areas</t>
        </is>
      </c>
      <c r="D14" s="19" t="inlineStr">
        <is>
          <t>Personnel facilities "suitably located so that they do not open directly into food processing, handling or storage areas"</t>
        </is>
      </c>
      <c r="E14" s="15" t="inlineStr">
        <is>
          <t>Yes</t>
        </is>
      </c>
      <c r="H14">
        <f>IF(AND(TRUE,E14="No"),1,0)</f>
        <v/>
      </c>
      <c r="I14">
        <f>IF(AND(TRUE,E14=""),1,0)</f>
        <v/>
      </c>
    </row>
    <row r="15" ht="28" customHeight="1">
      <c r="B15" s="34" t="inlineStr">
        <is>
          <t>Part II</t>
        </is>
      </c>
      <c r="C15" s="6" t="inlineStr">
        <is>
          <t>Staff rest area is separate from food areas</t>
        </is>
      </c>
      <c r="D15" s="19" t="inlineStr">
        <is>
          <t>Rest and refreshment rooms separate from food areas and not leading directly into them (summarised)</t>
        </is>
      </c>
      <c r="E15" s="15" t="inlineStr">
        <is>
          <t>Yes</t>
        </is>
      </c>
      <c r="H15">
        <f>IF(AND(TRUE,E15="No"),1,0)</f>
        <v/>
      </c>
      <c r="I15">
        <f>IF(AND(TRUE,E15=""),1,0)</f>
        <v/>
      </c>
    </row>
    <row r="16" ht="31" customHeight="1">
      <c r="B16" s="34" t="inlineStr">
        <is>
          <t>Part II</t>
        </is>
      </c>
      <c r="C16" s="6" t="inlineStr">
        <is>
          <t>Ventilation does not carry air from dirty areas to clean ones</t>
        </is>
      </c>
      <c r="D16" s="19" t="inlineStr">
        <is>
          <t>Ventilation "designed and constructed so that air does not flow from contaminated areas to clean areas"</t>
        </is>
      </c>
      <c r="E16" s="15" t="inlineStr">
        <is>
          <t>Yes</t>
        </is>
      </c>
      <c r="H16">
        <f>IF(AND(TRUE,E16="No"),1,0)</f>
        <v/>
      </c>
      <c r="I16">
        <f>IF(AND(TRUE,E16=""),1,0)</f>
        <v/>
      </c>
    </row>
    <row r="17" ht="31" customHeight="1">
      <c r="B17" s="34" t="inlineStr">
        <is>
          <t>Part II</t>
        </is>
      </c>
      <c r="C17" s="6" t="inlineStr">
        <is>
          <t>Lighting is enough to work hygienically, and fittings are protected</t>
        </is>
      </c>
      <c r="D17" s="19" t="inlineStr">
        <is>
          <t>Lighting fixtures protected so that food is not contaminated by breakages (summarised)</t>
        </is>
      </c>
      <c r="E17" s="15" t="inlineStr">
        <is>
          <t>Yes</t>
        </is>
      </c>
      <c r="H17">
        <f>IF(AND(TRUE,E17="No"),1,0)</f>
        <v/>
      </c>
      <c r="I17">
        <f>IF(AND(TRUE,E17=""),1,0)</f>
        <v/>
      </c>
    </row>
    <row r="18" ht="31" customHeight="1">
      <c r="B18" s="34" t="inlineStr">
        <is>
          <t>Part II</t>
        </is>
      </c>
      <c r="C18" s="6" t="inlineStr">
        <is>
          <t>Cleaning chemicals are stored separately from food</t>
        </is>
      </c>
      <c r="D18" s="19" t="inlineStr">
        <is>
          <t>Containers of cleaning chemicals "identified and stored separately" (summarised)</t>
        </is>
      </c>
      <c r="E18" s="15" t="inlineStr">
        <is>
          <t>Yes</t>
        </is>
      </c>
      <c r="H18">
        <f>IF(AND(TRUE,E18="No"),1,0)</f>
        <v/>
      </c>
      <c r="I18">
        <f>IF(AND(TRUE,E18=""),1,0)</f>
        <v/>
      </c>
    </row>
    <row r="19" ht="40" customHeight="1">
      <c r="B19" s="34" t="inlineStr">
        <is>
          <t>Part II</t>
        </is>
      </c>
      <c r="C19" s="6" t="inlineStr">
        <is>
          <t>Waste is in covered bins, away from food, and removed daily</t>
        </is>
      </c>
      <c r="D19" s="19" t="inlineStr">
        <is>
          <t>A covered refuse bin, "emptied and washed daily"; waste storage located so that it does not contaminate food or storage areas (summarised)</t>
        </is>
      </c>
      <c r="E19" s="15" t="inlineStr">
        <is>
          <t>Yes</t>
        </is>
      </c>
      <c r="H19">
        <f>IF(AND(TRUE,E19="No"),1,0)</f>
        <v/>
      </c>
      <c r="I19">
        <f>IF(AND(TRUE,E19=""),1,0)</f>
        <v/>
      </c>
    </row>
    <row r="20" ht="31" customHeight="1">
      <c r="B20" s="34" t="inlineStr">
        <is>
          <t>Part II</t>
        </is>
      </c>
      <c r="C20" s="6" t="inlineStr">
        <is>
          <t>Potable water reaches every food sink, and the tank has a cleaning register</t>
        </is>
      </c>
      <c r="D20" s="19" t="inlineStr">
        <is>
          <t>Only potable water in processing and cooking; storage tanks "cleaned periodically and records ... maintained in a register"</t>
        </is>
      </c>
      <c r="E20" s="15" t="inlineStr">
        <is>
          <t>Yes</t>
        </is>
      </c>
      <c r="H20">
        <f>IF(AND(TRUE,E20="No"),1,0)</f>
        <v/>
      </c>
      <c r="I20">
        <f>IF(AND(TRUE,E20=""),1,0)</f>
        <v/>
      </c>
    </row>
    <row r="21" ht="31" customHeight="1">
      <c r="B21" s="34" t="inlineStr">
        <is>
          <t>Part II</t>
        </is>
      </c>
      <c r="C21" s="6" t="inlineStr">
        <is>
          <t>Cold storage is enough for raw and cooked food, kept apart</t>
        </is>
      </c>
      <c r="D21" s="19" t="inlineStr">
        <is>
          <t>Cold storage "according to the type and requirement"; raw, processed and rejected food segregated (summarised)</t>
        </is>
      </c>
      <c r="E21" s="15" t="inlineStr">
        <is>
          <t>Yes</t>
        </is>
      </c>
      <c r="H21">
        <f>IF(AND(TRUE,E21="No"),1,0)</f>
        <v/>
      </c>
      <c r="I21">
        <f>IF(AND(TRUE,E21=""),1,0)</f>
        <v/>
      </c>
    </row>
    <row r="22" ht="40" customHeight="1">
      <c r="B22" s="34" t="inlineStr">
        <is>
          <t>Part V</t>
        </is>
      </c>
      <c r="C22" s="6" t="inlineStr">
        <is>
          <t>A chimney with suction suited to the kitchen is installed over the cooking</t>
        </is>
      </c>
      <c r="D22" s="19" t="inlineStr">
        <is>
          <t>"Wherever cooking or frying of any kind is being done, a chimney having appropriate suction capacity as per the size of the kitchen has to be installed prior to start of business"</t>
        </is>
      </c>
      <c r="E22" s="15" t="inlineStr">
        <is>
          <t>Yes</t>
        </is>
      </c>
      <c r="H22">
        <f>IF(AND('Example Plan'!$D$10="Yes",E22="No"),1,0)</f>
        <v/>
      </c>
      <c r="I22">
        <f>IF(AND('Example Plan'!$D$10="Yes",E22=""),1,0)</f>
        <v/>
      </c>
    </row>
    <row r="23" ht="40" customHeight="1">
      <c r="B23" s="34" t="inlineStr">
        <is>
          <t>Part V</t>
        </is>
      </c>
      <c r="C23" s="6" t="inlineStr">
        <is>
          <t>Raw meat, poultry and seafood have their own preparation area and utensils</t>
        </is>
      </c>
      <c r="D23" s="19" t="inlineStr">
        <is>
          <t>"Separate items (e.g. cutting boards, dishes, knives) and preparation area for raw meats and poultry and marine products should be used"</t>
        </is>
      </c>
      <c r="E23" s="15" t="inlineStr">
        <is>
          <t>Yes</t>
        </is>
      </c>
      <c r="H23">
        <f>IF(AND('Example Plan'!$D$9="Yes",E23="No"),1,0)</f>
        <v/>
      </c>
      <c r="I23">
        <f>IF(AND('Example Plan'!$D$9="Yes",E23=""),1,0)</f>
        <v/>
      </c>
    </row>
    <row r="24" ht="40" customHeight="1">
      <c r="B24" s="34" t="inlineStr">
        <is>
          <t>Part V</t>
        </is>
      </c>
      <c r="C24" s="6" t="inlineStr">
        <is>
          <t>Veg and non-veg are prepared and cooked apart, with raw meat stored separately</t>
        </is>
      </c>
      <c r="D24" s="19" t="inlineStr">
        <is>
          <t>"The preparation/ processing/ cooking of veg. &amp; non-veg. products should be segregated"; "Raw meat/poultry should be stored separately from other foods"</t>
        </is>
      </c>
      <c r="E24" s="15" t="inlineStr">
        <is>
          <t>Yes</t>
        </is>
      </c>
      <c r="H24">
        <f>IF(AND('Example Plan'!$D$9="Yes",E24="No"),1,0)</f>
        <v/>
      </c>
      <c r="I24">
        <f>IF(AND('Example Plan'!$D$9="Yes",E24=""),1,0)</f>
        <v/>
      </c>
    </row>
    <row r="25" ht="31" customHeight="1">
      <c r="B25" s="34" t="inlineStr">
        <is>
          <t>Part V</t>
        </is>
      </c>
      <c r="C25" s="6" t="inlineStr">
        <is>
          <t>There is a separate place for washing pots and pans</t>
        </is>
      </c>
      <c r="D25" s="19" t="inlineStr">
        <is>
          <t>"there will be a separate place for washing pots and pains" [sic]</t>
        </is>
      </c>
      <c r="E25" s="15" t="inlineStr">
        <is>
          <t>Yes</t>
        </is>
      </c>
      <c r="H25">
        <f>IF(AND(TRUE,E25="No"),1,0)</f>
        <v/>
      </c>
      <c r="I25">
        <f>IF(AND(TRUE,E25=""),1,0)</f>
        <v/>
      </c>
    </row>
    <row r="26"/>
    <row r="27" ht="28" customHeight="1">
      <c r="B27" s="8">
        <f>IF('Example Plan'!$D$8="FSSAI registration","You are on a registration: Schedule 4 Part I applies to you, and these Part II and Part V points are good practice rather than your legal floor.","")</f>
        <v/>
      </c>
    </row>
    <row r="28" ht="28" customHeight="1">
      <c r="B28" s="8" t="inlineStr">
        <is>
          <t>Quotes are from Schedule 4 of the FSS (Licensing and Registration of Food Businesses) Regulations 2011, cited by Part, not clause number. Shortened where marked.</t>
        </is>
      </c>
    </row>
    <row r="29"/>
    <row r="30" ht="16" customHeight="1">
      <c r="B30" s="11" t="inlineStr">
        <is>
          <t>Powered by Petpooja POSS  |  getposs@petpooja.com  |  +91-9104369797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27:E27"/>
    <mergeCell ref="B30:E30"/>
    <mergeCell ref="B3:E3"/>
    <mergeCell ref="B2:E2"/>
    <mergeCell ref="B28:E28"/>
  </mergeCells>
  <dataValidations count="1">
    <dataValidation sqref="E6:E25" showDropDown="0" showInputMessage="0" showErrorMessage="1" allowBlank="1" errorTitle="Pick from the list" error="Pick an option from the drop-down list." type="list">
      <formula1>=Lists!$C$2:$C$4</formula1>
    </dataValidation>
  </dataValidations>
  <pageMargins left="0.3" right="0.3" top="0.4" bottom="0.4" header="0.5" footer="0.5"/>
  <pageSetup orientation="portrait" paperSize="9" fitToHeight="0" fitToWidth="1"/>
</worksheet>
</file>

<file path=xl/worksheets/sheet8.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sheetData>
    <row r="1">
      <c r="A1" t="inlineStr">
        <is>
          <t>Y/N</t>
        </is>
      </c>
      <c r="C1" t="inlineStr">
        <is>
          <t>Check</t>
        </is>
      </c>
      <c r="E1" t="inlineStr">
        <is>
          <t>Format</t>
        </is>
      </c>
      <c r="G1" t="inlineStr">
        <is>
          <t>Tier</t>
        </is>
      </c>
    </row>
    <row r="2">
      <c r="A2" t="inlineStr">
        <is>
          <t>Yes</t>
        </is>
      </c>
      <c r="C2" t="inlineStr">
        <is>
          <t>Yes</t>
        </is>
      </c>
      <c r="E2" t="inlineStr">
        <is>
          <t>Dine-in restaurant</t>
        </is>
      </c>
      <c r="G2" t="inlineStr">
        <is>
          <t>FSSAI licence (State or Central)</t>
        </is>
      </c>
    </row>
    <row r="3">
      <c r="A3" t="inlineStr">
        <is>
          <t>No</t>
        </is>
      </c>
      <c r="C3" t="inlineStr">
        <is>
          <t>No</t>
        </is>
      </c>
      <c r="E3" t="inlineStr">
        <is>
          <t>QSR or takeaway</t>
        </is>
      </c>
      <c r="G3" t="inlineStr">
        <is>
          <t>FSSAI registration</t>
        </is>
      </c>
    </row>
    <row r="4">
      <c r="C4" t="inlineStr">
        <is>
          <t>Not applicable</t>
        </is>
      </c>
      <c r="E4" t="inlineStr">
        <is>
          <t>Cloud kitchen</t>
        </is>
      </c>
    </row>
    <row r="5">
      <c r="E5" t="inlineStr">
        <is>
          <t>Cafe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2026-11-04T05:50:49Z</dcterms:created>
  <dcterms:modified xmlns:dcterms="http://purl.org/dc/terms/" xmlns:xsi="http://www.w3.org/2001/XMLSchema-instance" xsi:type="dcterms:W3CDTF">2026-11-04T05:50:49Z</dcterms:modified>
</cp:coreProperties>
</file>