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Price Calculator" sheetId="2" state="visible" r:id="rId2"/>
    <sheet xmlns:r="http://schemas.openxmlformats.org/officeDocument/2006/relationships" name="Product Price List" sheetId="3" state="visible" r:id="rId3"/>
    <sheet xmlns:r="http://schemas.openxmlformats.org/officeDocument/2006/relationships" name="Discount Planner" sheetId="4" state="visible" r:id="rId4"/>
    <sheet xmlns:r="http://schemas.openxmlformats.org/officeDocument/2006/relationships" name="Margin Guide" sheetId="5" state="visible" r:id="rId5"/>
  </sheets>
  <definedNames/>
  <calcPr calcId="124519" fullCalcOnLoad="1"/>
</workbook>
</file>

<file path=xl/styles.xml><?xml version="1.0" encoding="utf-8"?>
<styleSheet xmlns="http://schemas.openxmlformats.org/spreadsheetml/2006/main">
  <numFmts count="2">
    <numFmt numFmtId="164" formatCode="#,##,##0.00"/>
    <numFmt numFmtId="165" formatCode="0.0%"/>
  </numFmts>
  <fonts count="16">
    <font>
      <name val="Calibri"/>
      <family val="2"/>
      <color theme="1"/>
      <sz val="11"/>
      <scheme val="minor"/>
    </font>
    <font>
      <name val="Calibri"/>
      <b val="1"/>
      <color rgb="00C52031"/>
      <sz val="16"/>
    </font>
    <font>
      <name val="Calibri"/>
      <color rgb="001F2937"/>
      <sz val="11"/>
    </font>
    <font>
      <name val="Calibri"/>
      <b val="1"/>
      <color rgb="00C52031"/>
      <sz val="11"/>
    </font>
    <font>
      <name val="Calibri"/>
      <i val="1"/>
      <color rgb="006B7280"/>
      <sz val="10"/>
    </font>
    <font>
      <name val="Calibri"/>
      <b val="1"/>
      <color rgb="00FFFFFF"/>
      <sz val="11"/>
    </font>
    <font>
      <name val="Calibri"/>
      <b val="1"/>
      <color rgb="001F2937"/>
      <sz val="11"/>
    </font>
    <font>
      <name val="Calibri"/>
      <b val="1"/>
      <color rgb="002563EB"/>
      <sz val="11"/>
    </font>
    <font>
      <name val="Calibri"/>
      <b val="1"/>
      <color rgb="00C52031"/>
      <sz val="12"/>
    </font>
    <font>
      <name val="Calibri"/>
      <b val="1"/>
      <color rgb="001F2937"/>
      <sz val="12"/>
    </font>
    <font>
      <name val="Calibri"/>
      <b val="1"/>
      <color rgb="00059669"/>
      <sz val="11"/>
    </font>
    <font>
      <name val="Calibri"/>
      <b val="1"/>
      <color rgb="001F2937"/>
      <sz val="14"/>
    </font>
    <font>
      <name val="Calibri"/>
      <b val="1"/>
      <color rgb="00C52031"/>
      <sz val="13"/>
    </font>
    <font>
      <name val="Calibri"/>
      <b val="1"/>
      <color rgb="00C52031"/>
      <sz val="15"/>
    </font>
    <font>
      <name val="Calibri"/>
      <i val="1"/>
      <color rgb="00C52031"/>
      <sz val="11"/>
    </font>
    <font>
      <name val="Calibri"/>
      <i val="1"/>
      <color rgb="00C52031"/>
      <sz val="10"/>
    </font>
  </fonts>
  <fills count="8">
    <fill>
      <patternFill/>
    </fill>
    <fill>
      <patternFill patternType="gray125"/>
    </fill>
    <fill>
      <patternFill patternType="solid">
        <fgColor rgb="00C52031"/>
        <bgColor rgb="00C52031"/>
      </patternFill>
    </fill>
    <fill>
      <patternFill patternType="solid">
        <fgColor rgb="00FFFDF5"/>
        <bgColor rgb="00FFFDF5"/>
      </patternFill>
    </fill>
    <fill>
      <patternFill patternType="solid">
        <fgColor rgb="00FFFBEB"/>
        <bgColor rgb="00FFFBEB"/>
      </patternFill>
    </fill>
    <fill>
      <patternFill patternType="solid">
        <fgColor rgb="001F2937"/>
        <bgColor rgb="001F2937"/>
      </patternFill>
    </fill>
    <fill>
      <patternFill patternType="solid">
        <fgColor rgb="00EFF6FF"/>
        <bgColor rgb="00EFF6FF"/>
      </patternFill>
    </fill>
    <fill>
      <patternFill patternType="solid">
        <fgColor rgb="00F9FAFB"/>
        <bgColor rgb="00F9FAFB"/>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6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0" pivotButton="0" quotePrefix="0" xfId="0"/>
    <xf numFmtId="0" fontId="0" fillId="2" borderId="0" pivotButton="0" quotePrefix="0" xfId="0"/>
    <xf numFmtId="0" fontId="5" fillId="5" borderId="0" pivotButton="0" quotePrefix="0" xfId="0"/>
    <xf numFmtId="0" fontId="0" fillId="5" borderId="0" pivotButton="0" quotePrefix="0" xfId="0"/>
    <xf numFmtId="0" fontId="6" fillId="0" borderId="1" pivotButton="0" quotePrefix="0" xfId="0"/>
    <xf numFmtId="164" fontId="7" fillId="3" borderId="1" applyAlignment="1" applyProtection="1" pivotButton="0" quotePrefix="0" xfId="0">
      <alignment horizontal="right"/>
      <protection locked="0" hidden="0"/>
    </xf>
    <xf numFmtId="165" fontId="7" fillId="3" borderId="1" applyAlignment="1" applyProtection="1" pivotButton="0" quotePrefix="0" xfId="0">
      <alignment horizontal="right"/>
      <protection locked="0" hidden="0"/>
    </xf>
    <xf numFmtId="0" fontId="8" fillId="0" borderId="0" pivotButton="0" quotePrefix="0" xfId="0"/>
    <xf numFmtId="164" fontId="2" fillId="0" borderId="1" applyAlignment="1" pivotButton="0" quotePrefix="0" xfId="0">
      <alignment horizontal="right"/>
    </xf>
    <xf numFmtId="164" fontId="6" fillId="0" borderId="1" applyAlignment="1" pivotButton="0" quotePrefix="0" xfId="0">
      <alignment horizontal="right"/>
    </xf>
    <xf numFmtId="0" fontId="9" fillId="4" borderId="1" pivotButton="0" quotePrefix="0" xfId="0"/>
    <xf numFmtId="164" fontId="1" fillId="4" borderId="1" applyAlignment="1" pivotButton="0" quotePrefix="0" xfId="0">
      <alignment horizontal="right"/>
    </xf>
    <xf numFmtId="0" fontId="9" fillId="6" borderId="1" pivotButton="0" quotePrefix="0" xfId="0"/>
    <xf numFmtId="164" fontId="1" fillId="6" borderId="1" applyAlignment="1" pivotButton="0" quotePrefix="0" xfId="0">
      <alignment horizontal="right"/>
    </xf>
    <xf numFmtId="164" fontId="10" fillId="0" borderId="1" applyAlignment="1" pivotButton="0" quotePrefix="0" xfId="0">
      <alignment horizontal="right"/>
    </xf>
    <xf numFmtId="165" fontId="2" fillId="0" borderId="1" applyAlignment="1" pivotButton="0" quotePrefix="0" xfId="0">
      <alignment horizontal="right"/>
    </xf>
    <xf numFmtId="165" fontId="8" fillId="0" borderId="1" applyAlignment="1" pivotButton="0" quotePrefix="0" xfId="0">
      <alignment horizontal="right"/>
    </xf>
    <xf numFmtId="0" fontId="2" fillId="0" borderId="1" applyAlignment="1" pivotButton="0" quotePrefix="0" xfId="0">
      <alignment horizontal="right"/>
    </xf>
    <xf numFmtId="0" fontId="15" fillId="0" borderId="0" pivotButton="0" quotePrefix="0" xfId="0"/>
    <xf numFmtId="0" fontId="11" fillId="0" borderId="0" pivotButton="0" quotePrefix="0" xfId="0"/>
    <xf numFmtId="0" fontId="5" fillId="2" borderId="1" applyAlignment="1" pivotButton="0" quotePrefix="0" xfId="0">
      <alignment horizontal="center" vertical="center" wrapText="1"/>
    </xf>
    <xf numFmtId="0" fontId="2" fillId="0" borderId="1" applyAlignment="1" pivotButton="0" quotePrefix="0" xfId="0">
      <alignment horizontal="center"/>
    </xf>
    <xf numFmtId="0" fontId="7" fillId="3" borderId="1" applyProtection="1" pivotButton="0" quotePrefix="0" xfId="0">
      <protection locked="0" hidden="0"/>
    </xf>
    <xf numFmtId="0" fontId="2" fillId="3" borderId="1" applyProtection="1" pivotButton="0" quotePrefix="0" xfId="0">
      <protection locked="0" hidden="0"/>
    </xf>
    <xf numFmtId="164" fontId="7" fillId="3" borderId="1" applyProtection="1" pivotButton="0" quotePrefix="0" xfId="0">
      <protection locked="0" hidden="0"/>
    </xf>
    <xf numFmtId="165" fontId="7" fillId="3" borderId="1" applyProtection="1" pivotButton="0" quotePrefix="0" xfId="0">
      <protection locked="0" hidden="0"/>
    </xf>
    <xf numFmtId="164" fontId="6" fillId="0" borderId="1" pivotButton="0" quotePrefix="0" xfId="0"/>
    <xf numFmtId="164" fontId="0" fillId="0" borderId="1" pivotButton="0" quotePrefix="0" xfId="0"/>
    <xf numFmtId="164" fontId="3" fillId="0" borderId="1" pivotButton="0" quotePrefix="0" xfId="0"/>
    <xf numFmtId="165" fontId="0" fillId="0" borderId="1" pivotButton="0" quotePrefix="0" xfId="0"/>
    <xf numFmtId="164" fontId="10" fillId="0" borderId="1" pivotButton="0" quotePrefix="0" xfId="0"/>
    <xf numFmtId="0" fontId="2" fillId="7" borderId="1" applyAlignment="1" pivotButton="0" quotePrefix="0" xfId="0">
      <alignment horizontal="center"/>
    </xf>
    <xf numFmtId="164" fontId="6" fillId="7" borderId="1" pivotButton="0" quotePrefix="0" xfId="0"/>
    <xf numFmtId="164" fontId="0" fillId="7" borderId="1" pivotButton="0" quotePrefix="0" xfId="0"/>
    <xf numFmtId="164" fontId="3" fillId="7" borderId="1" pivotButton="0" quotePrefix="0" xfId="0"/>
    <xf numFmtId="165" fontId="0" fillId="7" borderId="1" pivotButton="0" quotePrefix="0" xfId="0"/>
    <xf numFmtId="164" fontId="10" fillId="7" borderId="1" pivotButton="0" quotePrefix="0" xfId="0"/>
    <xf numFmtId="0" fontId="0" fillId="3" borderId="1" applyProtection="1" pivotButton="0" quotePrefix="0" xfId="0">
      <protection locked="0" hidden="0"/>
    </xf>
    <xf numFmtId="164" fontId="0" fillId="3" borderId="1" applyProtection="1" pivotButton="0" quotePrefix="0" xfId="0">
      <protection locked="0" hidden="0"/>
    </xf>
    <xf numFmtId="165" fontId="0" fillId="3" borderId="1" applyProtection="1" pivotButton="0" quotePrefix="0" xfId="0">
      <protection locked="0" hidden="0"/>
    </xf>
    <xf numFmtId="165" fontId="12" fillId="0" borderId="0" pivotButton="0" quotePrefix="0" xfId="0"/>
    <xf numFmtId="164" fontId="12" fillId="0" borderId="0" pivotButton="0" quotePrefix="0" xfId="0"/>
    <xf numFmtId="164" fontId="2" fillId="0" borderId="1" pivotButton="0" quotePrefix="0" xfId="0"/>
    <xf numFmtId="165" fontId="2" fillId="0" borderId="1" applyAlignment="1" pivotButton="0" quotePrefix="0" xfId="0">
      <alignment horizontal="center"/>
    </xf>
    <xf numFmtId="165" fontId="3" fillId="0" borderId="1" pivotButton="0" quotePrefix="0" xfId="0"/>
    <xf numFmtId="165" fontId="7" fillId="0" borderId="1" pivotButton="0" quotePrefix="0" xfId="0"/>
    <xf numFmtId="164" fontId="2" fillId="7" borderId="1" pivotButton="0" quotePrefix="0" xfId="0"/>
    <xf numFmtId="165" fontId="2" fillId="7" borderId="1" applyAlignment="1" pivotButton="0" quotePrefix="0" xfId="0">
      <alignment horizontal="center"/>
    </xf>
    <xf numFmtId="165" fontId="3" fillId="7" borderId="1" pivotButton="0" quotePrefix="0" xfId="0"/>
    <xf numFmtId="165" fontId="7" fillId="7" borderId="1" pivotButton="0" quotePrefix="0" xfId="0"/>
    <xf numFmtId="0" fontId="13" fillId="0" borderId="0" pivotButton="0" quotePrefix="0" xfId="0"/>
    <xf numFmtId="0" fontId="5" fillId="2" borderId="1" applyAlignment="1" pivotButton="0" quotePrefix="0" xfId="0">
      <alignment horizontal="center" wrapText="1"/>
    </xf>
    <xf numFmtId="0" fontId="2" fillId="7" borderId="1" applyAlignment="1" pivotButton="0" quotePrefix="0" xfId="0">
      <alignment horizontal="left" wrapText="1"/>
    </xf>
    <xf numFmtId="0" fontId="2" fillId="7" borderId="1" applyAlignment="1" pivotButton="0" quotePrefix="0" xfId="0">
      <alignment horizontal="center" wrapText="1"/>
    </xf>
    <xf numFmtId="0" fontId="2" fillId="0" borderId="1" applyAlignment="1" pivotButton="0" quotePrefix="0" xfId="0">
      <alignment horizontal="left" wrapText="1"/>
    </xf>
    <xf numFmtId="0" fontId="2" fillId="0" borderId="1" applyAlignment="1" pivotButton="0" quotePrefix="0" xfId="0">
      <alignment horizontal="center" wrapText="1"/>
    </xf>
    <xf numFmtId="0" fontId="14" fillId="0" borderId="0" pivotButton="0" quotePrefix="0" xfId="0"/>
  </cellXfs>
  <cellStyles count="1">
    <cellStyle name="Normal" xfId="0" builtinId="0" hidden="0"/>
  </cellStyles>
  <dxfs count="3">
    <dxf>
      <fill>
        <patternFill patternType="solid">
          <fgColor rgb="00FEF2F2"/>
          <bgColor rgb="00FEF2F2"/>
        </patternFill>
      </fill>
    </dxf>
    <dxf>
      <fill>
        <patternFill patternType="solid">
          <fgColor rgb="00FFFBEB"/>
          <bgColor rgb="00FFFBEB"/>
        </patternFill>
      </fill>
    </dxf>
    <dxf>
      <fill>
        <patternFill patternType="solid">
          <fgColor rgb="00ECFDF5"/>
          <bgColor rgb="00ECFDF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C52031"/>
    <outlinePr summaryBelow="1" summaryRight="1"/>
    <pageSetUpPr/>
  </sheetPr>
  <dimension ref="B2:B50"/>
  <sheetViews>
    <sheetView showGridLines="0" workbookViewId="0">
      <selection activeCell="A1" sqref="A1"/>
    </sheetView>
  </sheetViews>
  <sheetFormatPr baseColWidth="8" defaultRowHeight="15"/>
  <cols>
    <col width="4" customWidth="1" min="1" max="1"/>
    <col width="92" customWidth="1" min="2" max="2"/>
  </cols>
  <sheetData>
    <row r="2">
      <c r="B2" s="1" t="inlineStr">
        <is>
          <t>Product Pricing Calculator: How to Use</t>
        </is>
      </c>
    </row>
    <row r="3">
      <c r="B3" s="2" t="inlineStr"/>
    </row>
    <row r="4">
      <c r="B4" s="2" t="inlineStr">
        <is>
          <t>Price your products the right way: cover cost, add the margin you actually want, and show a</t>
        </is>
      </c>
    </row>
    <row r="5">
      <c r="B5" s="2" t="inlineStr">
        <is>
          <t>GST-inclusive MRP that stays legal under the Legal Metrology (Packaged Commodities) Rules.</t>
        </is>
      </c>
    </row>
    <row r="6">
      <c r="B6" s="2" t="inlineStr">
        <is>
          <t>Works for retailers, distributors, dealers and wholesalers billing under Indian GST.</t>
        </is>
      </c>
    </row>
    <row r="7">
      <c r="B7" s="2" t="inlineStr"/>
    </row>
    <row r="8">
      <c r="B8" s="2" t="inlineStr">
        <is>
          <t>SHEETS IN THIS WORKBOOK:</t>
        </is>
      </c>
    </row>
    <row r="9">
      <c r="B9" s="2" t="inlineStr"/>
    </row>
    <row r="10">
      <c r="B10" s="2" t="inlineStr">
        <is>
          <t>1. Instructions (this sheet): how the calculator works</t>
        </is>
      </c>
    </row>
    <row r="11">
      <c r="B11" s="2" t="inlineStr">
        <is>
          <t>2. Price Calculator: price a single product two ways (set a price / check a price)</t>
        </is>
      </c>
    </row>
    <row r="12">
      <c r="B12" s="2" t="inlineStr">
        <is>
          <t>3. Product Price List: price your whole catalogue in one table</t>
        </is>
      </c>
    </row>
    <row r="13">
      <c r="B13" s="2" t="inlineStr">
        <is>
          <t>4. Discount Planner: see what a festival discount does to your margin</t>
        </is>
      </c>
    </row>
    <row r="14">
      <c r="B14" s="2" t="inlineStr">
        <is>
          <t>5. Margin Guide: typical retail margins and the markup vs margin difference</t>
        </is>
      </c>
    </row>
    <row r="15">
      <c r="B15" s="2" t="inlineStr"/>
    </row>
    <row r="16">
      <c r="B16" s="2" t="inlineStr">
        <is>
          <t>STEP-BY-STEP:</t>
        </is>
      </c>
    </row>
    <row r="17">
      <c r="B17" s="2" t="inlineStr"/>
    </row>
    <row r="18">
      <c r="B18" s="2" t="inlineStr">
        <is>
          <t>Step 1: Open 'Price Calculator'. Type into the cream-coloured cells only.</t>
        </is>
      </c>
    </row>
    <row r="19">
      <c r="B19" s="2" t="inlineStr">
        <is>
          <t xml:space="preserve">        Panel A: enter your cost and the margin you want, get the selling price and MRP.</t>
        </is>
      </c>
    </row>
    <row r="20">
      <c r="B20" s="2" t="inlineStr">
        <is>
          <t xml:space="preserve">        Panel B: enter a price you already charge, check the margin you are really making.</t>
        </is>
      </c>
    </row>
    <row r="21">
      <c r="B21" s="2" t="inlineStr"/>
    </row>
    <row r="22">
      <c r="B22" s="2" t="inlineStr">
        <is>
          <t>Step 2: Open 'Product Price List'. Enter each product's cost, GST slab and target margin.</t>
        </is>
      </c>
    </row>
    <row r="23">
      <c r="B23" s="2" t="inlineStr">
        <is>
          <t xml:space="preserve">        The sheet fills in selling price, GST amount, MRP, markup and profit per unit.</t>
        </is>
      </c>
    </row>
    <row r="24">
      <c r="B24" s="2" t="inlineStr">
        <is>
          <t xml:space="preserve">        Green margin = healthy, amber = thin, red = you are selling at a loss.</t>
        </is>
      </c>
    </row>
    <row r="25">
      <c r="B25" s="2" t="inlineStr"/>
    </row>
    <row r="26">
      <c r="B26" s="2" t="inlineStr">
        <is>
          <t>Step 3: Before a sale or festival offer, open 'Discount Planner'.</t>
        </is>
      </c>
    </row>
    <row r="27">
      <c r="B27" s="2" t="inlineStr">
        <is>
          <t xml:space="preserve">        Pick a product from the dropdown (from your Product Price List); its MRP, cost and GST fill in.</t>
        </is>
      </c>
    </row>
    <row r="28">
      <c r="B28" s="2" t="inlineStr">
        <is>
          <t xml:space="preserve">        Enter only the discount % and see the margin that is left, plus your break-even discount.</t>
        </is>
      </c>
    </row>
    <row r="29">
      <c r="B29" s="2" t="inlineStr"/>
    </row>
    <row r="30">
      <c r="B30" s="3" t="inlineStr">
        <is>
          <t>MARKUP vs MARGIN (the mistake that costs shopkeepers money):</t>
        </is>
      </c>
    </row>
    <row r="31">
      <c r="B31" s="2" t="inlineStr"/>
    </row>
    <row r="32">
      <c r="B32" s="2" t="inlineStr">
        <is>
          <t xml:space="preserve">        Markup % is profit measured on COST.    Margin % is profit measured on SELLING PRICE.</t>
        </is>
      </c>
    </row>
    <row r="33">
      <c r="B33" s="2" t="inlineStr">
        <is>
          <t xml:space="preserve">        Buy at ₹100, sell at ₹150  -&gt;  Markup = 50%, but Margin = 33.3%.</t>
        </is>
      </c>
    </row>
    <row r="34">
      <c r="B34" s="2" t="inlineStr">
        <is>
          <t xml:space="preserve">        A '50% markup' is NOT a 50% margin. This sheet always shows both.</t>
        </is>
      </c>
    </row>
    <row r="35">
      <c r="B35" s="2" t="inlineStr"/>
    </row>
    <row r="36">
      <c r="B36" s="3" t="inlineStr">
        <is>
          <t>GST SLABS USED (GST 2.0, effective 22-Sep-2025):</t>
        </is>
      </c>
    </row>
    <row r="37">
      <c r="B37" s="2" t="inlineStr"/>
    </row>
    <row r="38">
      <c r="B38" s="2" t="inlineStr">
        <is>
          <t xml:space="preserve">        0%:  nil / exempt (loose staples, fresh produce, exercise books; note diaries/registers stay 18%)</t>
        </is>
      </c>
    </row>
    <row r="39">
      <c r="B39" s="2" t="inlineStr">
        <is>
          <t xml:space="preserve">        5%:  merit goods (most packaged foods, apparel up to ₹2,500/piece, footwear up to ₹1,000/pair)</t>
        </is>
      </c>
    </row>
    <row r="40">
      <c r="B40" s="2" t="inlineStr">
        <is>
          <t xml:space="preserve">        18%: standard goods and services</t>
        </is>
      </c>
    </row>
    <row r="41">
      <c r="B41" s="2" t="inlineStr">
        <is>
          <t xml:space="preserve">        40%: sin / luxury goods (tobacco, pan masala, aerated drinks, high-end vehicles)</t>
        </is>
      </c>
    </row>
    <row r="42">
      <c r="B42" s="2" t="inlineStr">
        <is>
          <t xml:space="preserve">        The old 12% and 28% slabs no longer exist. Source: CBIC rate notifications, 17-Sep-2025.</t>
        </is>
      </c>
    </row>
    <row r="43">
      <c r="B43" s="2" t="inlineStr"/>
    </row>
    <row r="44">
      <c r="B44" s="2" t="inlineStr">
        <is>
          <t>MRP RULE: On pre-packaged retail goods, the MRP printed on the pack is inclusive of all taxes</t>
        </is>
      </c>
    </row>
    <row r="45">
      <c r="B45" s="2" t="inlineStr">
        <is>
          <t>(Legal Metrology / Packaged Commodities Rules 2011). This sheet's 'MRP (incl GST)' column</t>
        </is>
      </c>
    </row>
    <row r="46">
      <c r="B46" s="2" t="inlineStr">
        <is>
          <t>is the maximum you can print. B2B/dealer prices are usually quoted excluding GST.</t>
        </is>
      </c>
    </row>
    <row r="47">
      <c r="B47" s="2" t="inlineStr"/>
    </row>
    <row r="48">
      <c r="B48" s="2" t="inlineStr">
        <is>
          <t>NUMBER FORMAT: All amounts are in Rupees using the Indian format (1,00,000). Dates DD-MMM-YYYY.</t>
        </is>
      </c>
    </row>
    <row r="49">
      <c r="B49" s="2" t="inlineStr"/>
    </row>
    <row r="50">
      <c r="B50" s="2" t="inlineStr">
        <is>
          <t>Powered by Petpooja Invoice: GST billing, barcode scanning and pricing. petpooja.com/invoice</t>
        </is>
      </c>
    </row>
  </sheetData>
  <pageMargins left="0.75" right="0.75" top="1" bottom="1" header="0.5" footer="0.5"/>
</worksheet>
</file>

<file path=xl/worksheets/sheet2.xml><?xml version="1.0" encoding="utf-8"?>
<worksheet xmlns="http://schemas.openxmlformats.org/spreadsheetml/2006/main">
  <sheetPr>
    <tabColor rgb="00C52031"/>
    <outlinePr summaryBelow="1" summaryRight="1"/>
    <pageSetUpPr/>
  </sheetPr>
  <dimension ref="A1:F22"/>
  <sheetViews>
    <sheetView showGridLines="0" workbookViewId="0">
      <selection activeCell="A1" sqref="A1"/>
    </sheetView>
  </sheetViews>
  <sheetFormatPr baseColWidth="8" defaultRowHeight="15"/>
  <cols>
    <col width="3" customWidth="1" min="1" max="1"/>
    <col width="40" customWidth="1" min="2" max="2"/>
    <col width="20" customWidth="1" min="3" max="3"/>
    <col width="4" customWidth="1" min="4" max="4"/>
    <col width="40" customWidth="1" min="5" max="5"/>
    <col width="20" customWidth="1" min="6" max="6"/>
  </cols>
  <sheetData>
    <row r="1"/>
    <row r="2">
      <c r="B2" s="1" t="inlineStr">
        <is>
          <t>Product Pricing Calculator</t>
        </is>
      </c>
    </row>
    <row r="3">
      <c r="B3" s="4" t="inlineStr">
        <is>
          <t>Type only into the cream cells. Everything else calculates automatically.</t>
        </is>
      </c>
    </row>
    <row r="4"/>
    <row r="5">
      <c r="B5" s="5" t="inlineStr">
        <is>
          <t>PANEL A: Set your price from a target margin</t>
        </is>
      </c>
      <c r="C5" s="6" t="n"/>
      <c r="E5" s="7" t="inlineStr">
        <is>
          <t>PANEL B: Check the margin on a price you already charge</t>
        </is>
      </c>
      <c r="F5" s="8" t="n"/>
    </row>
    <row r="6">
      <c r="B6" s="9" t="inlineStr">
        <is>
          <t>Cost price per unit (excl GST) ₹</t>
        </is>
      </c>
      <c r="C6" s="10" t="n">
        <v>100</v>
      </c>
      <c r="E6" s="9" t="inlineStr">
        <is>
          <t>Cost price per unit (excl GST) ₹</t>
        </is>
      </c>
      <c r="F6" s="10" t="n">
        <v>100</v>
      </c>
    </row>
    <row r="7">
      <c r="B7" s="9" t="inlineStr">
        <is>
          <t>Other cost per unit (freight, packing) ₹</t>
        </is>
      </c>
      <c r="C7" s="10" t="n">
        <v>5</v>
      </c>
      <c r="E7" s="9" t="inlineStr">
        <is>
          <t>Other cost per unit ₹</t>
        </is>
      </c>
      <c r="F7" s="10" t="n">
        <v>5</v>
      </c>
    </row>
    <row r="8">
      <c r="B8" s="9" t="inlineStr">
        <is>
          <t>GST slab</t>
        </is>
      </c>
      <c r="C8" s="11" t="n">
        <v>0.18</v>
      </c>
      <c r="E8" s="9" t="inlineStr">
        <is>
          <t>GST slab</t>
        </is>
      </c>
      <c r="F8" s="11" t="n">
        <v>0.18</v>
      </c>
    </row>
    <row r="9">
      <c r="B9" s="9" t="inlineStr">
        <is>
          <t>Target margin % (on selling price)</t>
        </is>
      </c>
      <c r="C9" s="11" t="n">
        <v>0.3</v>
      </c>
      <c r="E9" s="9" t="inlineStr">
        <is>
          <t>Price you charge (incl GST) ₹</t>
        </is>
      </c>
      <c r="F9" s="10" t="n">
        <v>180</v>
      </c>
    </row>
    <row r="10"/>
    <row r="11">
      <c r="B11" s="12" t="inlineStr">
        <is>
          <t>RESULTS</t>
        </is>
      </c>
      <c r="E11" s="12" t="inlineStr">
        <is>
          <t>RESULTS</t>
        </is>
      </c>
    </row>
    <row r="12">
      <c r="B12" s="9" t="inlineStr">
        <is>
          <t>Total landed cost per unit ₹</t>
        </is>
      </c>
      <c r="C12" s="13">
        <f>C6+C7</f>
        <v/>
      </c>
      <c r="E12" s="9" t="inlineStr">
        <is>
          <t>Total landed cost per unit ₹</t>
        </is>
      </c>
      <c r="F12" s="13">
        <f>F6+F7</f>
        <v/>
      </c>
    </row>
    <row r="13">
      <c r="B13" s="9" t="inlineStr">
        <is>
          <t>Selling price (excl GST) ₹</t>
        </is>
      </c>
      <c r="C13" s="14">
        <f>IF((1-C9)&gt;0,C12/(1-C9),0)</f>
        <v/>
      </c>
      <c r="E13" s="9" t="inlineStr">
        <is>
          <t>Price excl GST (back-calculated) ₹</t>
        </is>
      </c>
      <c r="F13" s="14">
        <f>IF((1+F8)&gt;0,F9/(1+F8),0)</f>
        <v/>
      </c>
    </row>
    <row r="14">
      <c r="B14" s="9" t="inlineStr">
        <is>
          <t>GST amount per unit ₹</t>
        </is>
      </c>
      <c r="C14" s="13">
        <f>C13*C8</f>
        <v/>
      </c>
      <c r="E14" s="9" t="inlineStr">
        <is>
          <t>GST component in the price ₹</t>
        </is>
      </c>
      <c r="F14" s="13">
        <f>F9-F13</f>
        <v/>
      </c>
    </row>
    <row r="15">
      <c r="B15" s="15" t="inlineStr">
        <is>
          <t>MRP / price to customer (incl GST) ₹</t>
        </is>
      </c>
      <c r="C15" s="16">
        <f>C13+C14</f>
        <v/>
      </c>
      <c r="E15" s="17" t="inlineStr">
        <is>
          <t>Profit per unit ₹</t>
        </is>
      </c>
      <c r="F15" s="18">
        <f>F13-F12</f>
        <v/>
      </c>
    </row>
    <row r="16">
      <c r="B16" s="9" t="inlineStr">
        <is>
          <t>Profit per unit ₹</t>
        </is>
      </c>
      <c r="C16" s="19">
        <f>C13-C12</f>
        <v/>
      </c>
      <c r="E16" s="9" t="inlineStr">
        <is>
          <t>Markup % (profit on cost)</t>
        </is>
      </c>
      <c r="F16" s="20">
        <f>IF(F12&gt;0,(F13-F12)/F12,0)</f>
        <v/>
      </c>
    </row>
    <row r="17">
      <c r="B17" s="9" t="inlineStr">
        <is>
          <t>Markup % (profit on cost)</t>
        </is>
      </c>
      <c r="C17" s="20">
        <f>IF(C12&gt;0,(C13-C12)/C12,0)</f>
        <v/>
      </c>
      <c r="E17" s="9" t="inlineStr">
        <is>
          <t>Margin % (profit on selling price)</t>
        </is>
      </c>
      <c r="F17" s="21">
        <f>IF(F13&gt;0,(F13-F12)/F13,0)</f>
        <v/>
      </c>
    </row>
    <row r="18">
      <c r="B18" s="9" t="inlineStr">
        <is>
          <t>Margin % (profit on selling price)</t>
        </is>
      </c>
      <c r="C18" s="20">
        <f>IF(C13&gt;0,(C13-C12)/C13,0)</f>
        <v/>
      </c>
      <c r="E18" s="9" t="inlineStr">
        <is>
          <t>Verdict</t>
        </is>
      </c>
      <c r="F18" s="22">
        <f>IF(F13&lt;=0,"-",IF((F13-F12)/F13&lt;0,"LOSS - price is below cost",IF((F13-F12)/F13&lt;0.1,"Thin margin","Healthy margin")))</f>
        <v/>
      </c>
    </row>
    <row r="19"/>
    <row r="20">
      <c r="B20" s="4" t="inlineStr">
        <is>
          <t>Margin is measured on selling price (excl GST). A 30% target margin means profit is 30% of what you sell for, before GST. Markup on cost will always look bigger.</t>
        </is>
      </c>
    </row>
    <row r="21"/>
    <row r="22">
      <c r="B22" s="23" t="inlineStr">
        <is>
          <t>Powered by Petpooja Invoice: GST billing, barcode scanning and instant pricing. petpooja.com/invoice</t>
        </is>
      </c>
    </row>
  </sheetData>
  <sheetProtection selectLockedCells="0" selectUnlockedCells="0" sheet="1" objects="0" insertRows="1" insertHyperlinks="1" autoFilter="1" scenarios="0" formatColumns="1" deleteColumns="1" insertColumns="1" pivotTables="1" deleteRows="1" formatCells="1" formatRows="1" sort="1"/>
  <mergeCells count="6">
    <mergeCell ref="B2:F2"/>
    <mergeCell ref="B20:F20"/>
    <mergeCell ref="B5:C5"/>
    <mergeCell ref="B3:F3"/>
    <mergeCell ref="E5:F5"/>
    <mergeCell ref="B22:F22"/>
  </mergeCells>
  <conditionalFormatting sqref="F17">
    <cfRule type="cellIs" priority="1" operator="lessThan" dxfId="0">
      <formula>0</formula>
    </cfRule>
  </conditionalFormatting>
  <conditionalFormatting sqref="C18">
    <cfRule type="cellIs" priority="2" operator="lessThan" dxfId="1">
      <formula>0.1</formula>
    </cfRule>
    <cfRule type="cellIs" priority="3" operator="greaterThanOrEqual" dxfId="2">
      <formula>0.1</formula>
    </cfRule>
  </conditionalFormatting>
  <dataValidations count="2">
    <dataValidation sqref="C8" showDropDown="0" showInputMessage="0" showErrorMessage="0" allowBlank="0" prompt="Pick the GST slab: 0, 5, 18 or 40%" type="list">
      <formula1>"0%,5%,18%,40%"</formula1>
    </dataValidation>
    <dataValidation sqref="F8" showDropDown="0" showInputMessage="0" showErrorMessage="0" allowBlank="0" type="list">
      <formula1>"0%,5%,18%,40%"</formula1>
    </dataValidation>
  </dataValidations>
  <pageMargins left="0.75" right="0.75" top="1" bottom="1" header="0.5" footer="0.5"/>
</worksheet>
</file>

<file path=xl/worksheets/sheet3.xml><?xml version="1.0" encoding="utf-8"?>
<worksheet xmlns="http://schemas.openxmlformats.org/spreadsheetml/2006/main">
  <sheetPr>
    <tabColor rgb="00C52031"/>
    <outlinePr summaryBelow="1" summaryRight="1"/>
    <pageSetUpPr/>
  </sheetPr>
  <dimension ref="A1:K48"/>
  <sheetViews>
    <sheetView showGridLines="0" workbookViewId="0">
      <pane ySplit="4" topLeftCell="A5" activePane="bottomLeft" state="frozen"/>
      <selection pane="bottomLeft" activeCell="A1" sqref="A1"/>
    </sheetView>
  </sheetViews>
  <sheetFormatPr baseColWidth="8" defaultRowHeight="15"/>
  <cols>
    <col width="5" customWidth="1" min="1" max="1"/>
    <col width="30" customWidth="1" min="2" max="2"/>
    <col width="12" customWidth="1" min="3" max="3"/>
    <col width="16" customWidth="1" min="4" max="4"/>
    <col width="9" customWidth="1" min="5" max="5"/>
    <col width="14" customWidth="1" min="6" max="6"/>
    <col width="18" customWidth="1" min="7" max="7"/>
    <col width="14" customWidth="1" min="8" max="8"/>
    <col width="18" customWidth="1" min="9" max="9"/>
    <col width="12" customWidth="1" min="10" max="10"/>
    <col width="16" customWidth="1" min="11" max="11"/>
  </cols>
  <sheetData>
    <row r="1">
      <c r="B1" s="24" t="inlineStr">
        <is>
          <t>Product Price List: price your whole catalogue</t>
        </is>
      </c>
    </row>
    <row r="2">
      <c r="B2" s="4" t="inlineStr">
        <is>
          <t>Fill the cream columns: Product, Cost (excl GST), GST slab and Target margin %. The rest fills in. Margin colour: green healthy, amber thin, red loss.</t>
        </is>
      </c>
    </row>
    <row r="3"/>
    <row r="4">
      <c r="A4" s="25" t="inlineStr">
        <is>
          <t>#</t>
        </is>
      </c>
      <c r="B4" s="25" t="inlineStr">
        <is>
          <t>Product</t>
        </is>
      </c>
      <c r="C4" s="25" t="inlineStr">
        <is>
          <t>HSN/SAC</t>
        </is>
      </c>
      <c r="D4" s="25" t="inlineStr">
        <is>
          <t>Cost excl GST (₹)</t>
        </is>
      </c>
      <c r="E4" s="25" t="inlineStr">
        <is>
          <t>GST</t>
        </is>
      </c>
      <c r="F4" s="25" t="inlineStr">
        <is>
          <t>Target margin %</t>
        </is>
      </c>
      <c r="G4" s="25" t="inlineStr">
        <is>
          <t>Selling price excl GST (₹)</t>
        </is>
      </c>
      <c r="H4" s="25" t="inlineStr">
        <is>
          <t>GST amount (₹)</t>
        </is>
      </c>
      <c r="I4" s="25" t="inlineStr">
        <is>
          <t>MRP incl GST (₹)</t>
        </is>
      </c>
      <c r="J4" s="25" t="inlineStr">
        <is>
          <t>Markup %</t>
        </is>
      </c>
      <c r="K4" s="25" t="inlineStr">
        <is>
          <t>Profit/unit (₹)</t>
        </is>
      </c>
    </row>
    <row r="5">
      <c r="A5" s="26" t="n">
        <v>1</v>
      </c>
      <c r="B5" s="27" t="inlineStr">
        <is>
          <t>Basmati Rice 5kg (packed)</t>
        </is>
      </c>
      <c r="C5" s="28" t="inlineStr">
        <is>
          <t>1006</t>
        </is>
      </c>
      <c r="D5" s="29" t="n">
        <v>420</v>
      </c>
      <c r="E5" s="30" t="n">
        <v>0.05</v>
      </c>
      <c r="F5" s="30" t="n">
        <v>0.18</v>
      </c>
      <c r="G5" s="31">
        <f>IF(AND(D5&gt;0,(1-F5)&gt;0),D5/(1-F5),"")</f>
        <v/>
      </c>
      <c r="H5" s="32">
        <f>IF(G5="","",G5*E5)</f>
        <v/>
      </c>
      <c r="I5" s="33">
        <f>IF(G5="","",G5+H5)</f>
        <v/>
      </c>
      <c r="J5" s="34">
        <f>IF(AND(D5&gt;0,G5&lt;&gt;""),(G5-D5)/D5,"")</f>
        <v/>
      </c>
      <c r="K5" s="35">
        <f>IF(G5="","",G5-D5)</f>
        <v/>
      </c>
    </row>
    <row r="6">
      <c r="A6" s="36" t="n">
        <v>2</v>
      </c>
      <c r="B6" s="27" t="inlineStr">
        <is>
          <t>Cotton T-Shirt (MRP &lt;2500)</t>
        </is>
      </c>
      <c r="C6" s="28" t="inlineStr">
        <is>
          <t>6109</t>
        </is>
      </c>
      <c r="D6" s="29" t="n">
        <v>240</v>
      </c>
      <c r="E6" s="30" t="n">
        <v>0.05</v>
      </c>
      <c r="F6" s="30" t="n">
        <v>0.45</v>
      </c>
      <c r="G6" s="37">
        <f>IF(AND(D6&gt;0,(1-F6)&gt;0),D6/(1-F6),"")</f>
        <v/>
      </c>
      <c r="H6" s="38">
        <f>IF(G6="","",G6*E6)</f>
        <v/>
      </c>
      <c r="I6" s="39">
        <f>IF(G6="","",G6+H6)</f>
        <v/>
      </c>
      <c r="J6" s="40">
        <f>IF(AND(D6&gt;0,G6&lt;&gt;""),(G6-D6)/D6,"")</f>
        <v/>
      </c>
      <c r="K6" s="41">
        <f>IF(G6="","",G6-D6)</f>
        <v/>
      </c>
    </row>
    <row r="7">
      <c r="A7" s="26" t="n">
        <v>3</v>
      </c>
      <c r="B7" s="27" t="inlineStr">
        <is>
          <t>Leather Wallet</t>
        </is>
      </c>
      <c r="C7" s="28" t="inlineStr">
        <is>
          <t>4202</t>
        </is>
      </c>
      <c r="D7" s="29" t="n">
        <v>350</v>
      </c>
      <c r="E7" s="30" t="n">
        <v>0.18</v>
      </c>
      <c r="F7" s="30" t="n">
        <v>0.5</v>
      </c>
      <c r="G7" s="31">
        <f>IF(AND(D7&gt;0,(1-F7)&gt;0),D7/(1-F7),"")</f>
        <v/>
      </c>
      <c r="H7" s="32">
        <f>IF(G7="","",G7*E7)</f>
        <v/>
      </c>
      <c r="I7" s="33">
        <f>IF(G7="","",G7+H7)</f>
        <v/>
      </c>
      <c r="J7" s="34">
        <f>IF(AND(D7&gt;0,G7&lt;&gt;""),(G7-D7)/D7,"")</f>
        <v/>
      </c>
      <c r="K7" s="35">
        <f>IF(G7="","",G7-D7)</f>
        <v/>
      </c>
    </row>
    <row r="8">
      <c r="A8" s="36" t="n">
        <v>4</v>
      </c>
      <c r="B8" s="27" t="inlineStr">
        <is>
          <t>LED Bulb 9W</t>
        </is>
      </c>
      <c r="C8" s="28" t="inlineStr">
        <is>
          <t>8539</t>
        </is>
      </c>
      <c r="D8" s="29" t="n">
        <v>55</v>
      </c>
      <c r="E8" s="30" t="n">
        <v>0.05</v>
      </c>
      <c r="F8" s="30" t="n">
        <v>0.35</v>
      </c>
      <c r="G8" s="37">
        <f>IF(AND(D8&gt;0,(1-F8)&gt;0),D8/(1-F8),"")</f>
        <v/>
      </c>
      <c r="H8" s="38">
        <f>IF(G8="","",G8*E8)</f>
        <v/>
      </c>
      <c r="I8" s="39">
        <f>IF(G8="","",G8+H8)</f>
        <v/>
      </c>
      <c r="J8" s="40">
        <f>IF(AND(D8&gt;0,G8&lt;&gt;""),(G8-D8)/D8,"")</f>
        <v/>
      </c>
      <c r="K8" s="41">
        <f>IF(G8="","",G8-D8)</f>
        <v/>
      </c>
    </row>
    <row r="9">
      <c r="A9" s="26" t="n">
        <v>5</v>
      </c>
      <c r="B9" s="27" t="inlineStr">
        <is>
          <t>Stainless Steel Bottle 1L</t>
        </is>
      </c>
      <c r="C9" s="28" t="inlineStr">
        <is>
          <t>9617</t>
        </is>
      </c>
      <c r="D9" s="29" t="n">
        <v>180</v>
      </c>
      <c r="E9" s="30" t="n">
        <v>0.18</v>
      </c>
      <c r="F9" s="30" t="n">
        <v>0.4</v>
      </c>
      <c r="G9" s="31">
        <f>IF(AND(D9&gt;0,(1-F9)&gt;0),D9/(1-F9),"")</f>
        <v/>
      </c>
      <c r="H9" s="32">
        <f>IF(G9="","",G9*E9)</f>
        <v/>
      </c>
      <c r="I9" s="33">
        <f>IF(G9="","",G9+H9)</f>
        <v/>
      </c>
      <c r="J9" s="34">
        <f>IF(AND(D9&gt;0,G9&lt;&gt;""),(G9-D9)/D9,"")</f>
        <v/>
      </c>
      <c r="K9" s="35">
        <f>IF(G9="","",G9-D9)</f>
        <v/>
      </c>
    </row>
    <row r="10">
      <c r="A10" s="36" t="n">
        <v>6</v>
      </c>
      <c r="B10" s="27" t="inlineStr">
        <is>
          <t>School exercise book 200 pg</t>
        </is>
      </c>
      <c r="C10" s="28" t="inlineStr">
        <is>
          <t>4820</t>
        </is>
      </c>
      <c r="D10" s="29" t="n">
        <v>32</v>
      </c>
      <c r="E10" s="30" t="n">
        <v>0</v>
      </c>
      <c r="F10" s="30" t="n">
        <v>0.3</v>
      </c>
      <c r="G10" s="37">
        <f>IF(AND(D10&gt;0,(1-F10)&gt;0),D10/(1-F10),"")</f>
        <v/>
      </c>
      <c r="H10" s="38">
        <f>IF(G10="","",G10*E10)</f>
        <v/>
      </c>
      <c r="I10" s="39">
        <f>IF(G10="","",G10+H10)</f>
        <v/>
      </c>
      <c r="J10" s="40">
        <f>IF(AND(D10&gt;0,G10&lt;&gt;""),(G10-D10)/D10,"")</f>
        <v/>
      </c>
      <c r="K10" s="41">
        <f>IF(G10="","",G10-D10)</f>
        <v/>
      </c>
    </row>
    <row r="11">
      <c r="A11" s="26" t="n">
        <v>7</v>
      </c>
      <c r="B11" s="27" t="inlineStr">
        <is>
          <t>Face Wash 100ml</t>
        </is>
      </c>
      <c r="C11" s="28" t="inlineStr">
        <is>
          <t>3401</t>
        </is>
      </c>
      <c r="D11" s="29" t="n">
        <v>78</v>
      </c>
      <c r="E11" s="30" t="n">
        <v>0.18</v>
      </c>
      <c r="F11" s="30" t="n">
        <v>0.42</v>
      </c>
      <c r="G11" s="31">
        <f>IF(AND(D11&gt;0,(1-F11)&gt;0),D11/(1-F11),"")</f>
        <v/>
      </c>
      <c r="H11" s="32">
        <f>IF(G11="","",G11*E11)</f>
        <v/>
      </c>
      <c r="I11" s="33">
        <f>IF(G11="","",G11+H11)</f>
        <v/>
      </c>
      <c r="J11" s="34">
        <f>IF(AND(D11&gt;0,G11&lt;&gt;""),(G11-D11)/D11,"")</f>
        <v/>
      </c>
      <c r="K11" s="35">
        <f>IF(G11="","",G11-D11)</f>
        <v/>
      </c>
    </row>
    <row r="12">
      <c r="A12" s="36" t="n">
        <v>8</v>
      </c>
      <c r="B12" s="27" t="inlineStr">
        <is>
          <t>Almonds 500g (packed)</t>
        </is>
      </c>
      <c r="C12" s="28" t="inlineStr">
        <is>
          <t>0802</t>
        </is>
      </c>
      <c r="D12" s="29" t="n">
        <v>320</v>
      </c>
      <c r="E12" s="30" t="n">
        <v>0.05</v>
      </c>
      <c r="F12" s="30" t="n">
        <v>0.22</v>
      </c>
      <c r="G12" s="37">
        <f>IF(AND(D12&gt;0,(1-F12)&gt;0),D12/(1-F12),"")</f>
        <v/>
      </c>
      <c r="H12" s="38">
        <f>IF(G12="","",G12*E12)</f>
        <v/>
      </c>
      <c r="I12" s="39">
        <f>IF(G12="","",G12+H12)</f>
        <v/>
      </c>
      <c r="J12" s="40">
        <f>IF(AND(D12&gt;0,G12&lt;&gt;""),(G12-D12)/D12,"")</f>
        <v/>
      </c>
      <c r="K12" s="41">
        <f>IF(G12="","",G12-D12)</f>
        <v/>
      </c>
    </row>
    <row r="13">
      <c r="A13" s="26" t="n">
        <v>9</v>
      </c>
      <c r="B13" s="27" t="inlineStr">
        <is>
          <t>Bluetooth Earphones</t>
        </is>
      </c>
      <c r="C13" s="28" t="inlineStr">
        <is>
          <t>8518</t>
        </is>
      </c>
      <c r="D13" s="29" t="n">
        <v>640</v>
      </c>
      <c r="E13" s="30" t="n">
        <v>0.18</v>
      </c>
      <c r="F13" s="30" t="n">
        <v>0.28</v>
      </c>
      <c r="G13" s="31">
        <f>IF(AND(D13&gt;0,(1-F13)&gt;0),D13/(1-F13),"")</f>
        <v/>
      </c>
      <c r="H13" s="32">
        <f>IF(G13="","",G13*E13)</f>
        <v/>
      </c>
      <c r="I13" s="33">
        <f>IF(G13="","",G13+H13)</f>
        <v/>
      </c>
      <c r="J13" s="34">
        <f>IF(AND(D13&gt;0,G13&lt;&gt;""),(G13-D13)/D13,"")</f>
        <v/>
      </c>
      <c r="K13" s="35">
        <f>IF(G13="","",G13-D13)</f>
        <v/>
      </c>
    </row>
    <row r="14">
      <c r="A14" s="36" t="n">
        <v>10</v>
      </c>
      <c r="B14" s="27" t="inlineStr">
        <is>
          <t>Aerated Cold Drink 750ml</t>
        </is>
      </c>
      <c r="C14" s="28" t="inlineStr">
        <is>
          <t>2202</t>
        </is>
      </c>
      <c r="D14" s="29" t="n">
        <v>30</v>
      </c>
      <c r="E14" s="30" t="n">
        <v>0.4</v>
      </c>
      <c r="F14" s="30" t="n">
        <v>0.15</v>
      </c>
      <c r="G14" s="37">
        <f>IF(AND(D14&gt;0,(1-F14)&gt;0),D14/(1-F14),"")</f>
        <v/>
      </c>
      <c r="H14" s="38">
        <f>IF(G14="","",G14*E14)</f>
        <v/>
      </c>
      <c r="I14" s="39">
        <f>IF(G14="","",G14+H14)</f>
        <v/>
      </c>
      <c r="J14" s="40">
        <f>IF(AND(D14&gt;0,G14&lt;&gt;""),(G14-D14)/D14,"")</f>
        <v/>
      </c>
      <c r="K14" s="41">
        <f>IF(G14="","",G14-D14)</f>
        <v/>
      </c>
    </row>
    <row r="15">
      <c r="A15" s="26" t="n">
        <v>11</v>
      </c>
      <c r="B15" s="42" t="n"/>
      <c r="C15" s="42" t="n"/>
      <c r="D15" s="43" t="n"/>
      <c r="E15" s="44" t="n"/>
      <c r="F15" s="44" t="n"/>
      <c r="G15" s="31">
        <f>IF(AND(D15&gt;0,(1-F15)&gt;0),D15/(1-F15),"")</f>
        <v/>
      </c>
      <c r="H15" s="32">
        <f>IF(G15="","",G15*E15)</f>
        <v/>
      </c>
      <c r="I15" s="33">
        <f>IF(G15="","",G15+H15)</f>
        <v/>
      </c>
      <c r="J15" s="34">
        <f>IF(AND(D15&gt;0,G15&lt;&gt;""),(G15-D15)/D15,"")</f>
        <v/>
      </c>
      <c r="K15" s="35">
        <f>IF(G15="","",G15-D15)</f>
        <v/>
      </c>
    </row>
    <row r="16">
      <c r="A16" s="36" t="n">
        <v>12</v>
      </c>
      <c r="B16" s="42" t="n"/>
      <c r="C16" s="42" t="n"/>
      <c r="D16" s="43" t="n"/>
      <c r="E16" s="44" t="n"/>
      <c r="F16" s="44" t="n"/>
      <c r="G16" s="37">
        <f>IF(AND(D16&gt;0,(1-F16)&gt;0),D16/(1-F16),"")</f>
        <v/>
      </c>
      <c r="H16" s="38">
        <f>IF(G16="","",G16*E16)</f>
        <v/>
      </c>
      <c r="I16" s="39">
        <f>IF(G16="","",G16+H16)</f>
        <v/>
      </c>
      <c r="J16" s="40">
        <f>IF(AND(D16&gt;0,G16&lt;&gt;""),(G16-D16)/D16,"")</f>
        <v/>
      </c>
      <c r="K16" s="41">
        <f>IF(G16="","",G16-D16)</f>
        <v/>
      </c>
    </row>
    <row r="17">
      <c r="A17" s="26" t="n">
        <v>13</v>
      </c>
      <c r="B17" s="42" t="n"/>
      <c r="C17" s="42" t="n"/>
      <c r="D17" s="43" t="n"/>
      <c r="E17" s="44" t="n"/>
      <c r="F17" s="44" t="n"/>
      <c r="G17" s="31">
        <f>IF(AND(D17&gt;0,(1-F17)&gt;0),D17/(1-F17),"")</f>
        <v/>
      </c>
      <c r="H17" s="32">
        <f>IF(G17="","",G17*E17)</f>
        <v/>
      </c>
      <c r="I17" s="33">
        <f>IF(G17="","",G17+H17)</f>
        <v/>
      </c>
      <c r="J17" s="34">
        <f>IF(AND(D17&gt;0,G17&lt;&gt;""),(G17-D17)/D17,"")</f>
        <v/>
      </c>
      <c r="K17" s="35">
        <f>IF(G17="","",G17-D17)</f>
        <v/>
      </c>
    </row>
    <row r="18">
      <c r="A18" s="36" t="n">
        <v>14</v>
      </c>
      <c r="B18" s="42" t="n"/>
      <c r="C18" s="42" t="n"/>
      <c r="D18" s="43" t="n"/>
      <c r="E18" s="44" t="n"/>
      <c r="F18" s="44" t="n"/>
      <c r="G18" s="37">
        <f>IF(AND(D18&gt;0,(1-F18)&gt;0),D18/(1-F18),"")</f>
        <v/>
      </c>
      <c r="H18" s="38">
        <f>IF(G18="","",G18*E18)</f>
        <v/>
      </c>
      <c r="I18" s="39">
        <f>IF(G18="","",G18+H18)</f>
        <v/>
      </c>
      <c r="J18" s="40">
        <f>IF(AND(D18&gt;0,G18&lt;&gt;""),(G18-D18)/D18,"")</f>
        <v/>
      </c>
      <c r="K18" s="41">
        <f>IF(G18="","",G18-D18)</f>
        <v/>
      </c>
    </row>
    <row r="19">
      <c r="A19" s="26" t="n">
        <v>15</v>
      </c>
      <c r="B19" s="42" t="n"/>
      <c r="C19" s="42" t="n"/>
      <c r="D19" s="43" t="n"/>
      <c r="E19" s="44" t="n"/>
      <c r="F19" s="44" t="n"/>
      <c r="G19" s="31">
        <f>IF(AND(D19&gt;0,(1-F19)&gt;0),D19/(1-F19),"")</f>
        <v/>
      </c>
      <c r="H19" s="32">
        <f>IF(G19="","",G19*E19)</f>
        <v/>
      </c>
      <c r="I19" s="33">
        <f>IF(G19="","",G19+H19)</f>
        <v/>
      </c>
      <c r="J19" s="34">
        <f>IF(AND(D19&gt;0,G19&lt;&gt;""),(G19-D19)/D19,"")</f>
        <v/>
      </c>
      <c r="K19" s="35">
        <f>IF(G19="","",G19-D19)</f>
        <v/>
      </c>
    </row>
    <row r="20">
      <c r="A20" s="36" t="n">
        <v>16</v>
      </c>
      <c r="B20" s="42" t="n"/>
      <c r="C20" s="42" t="n"/>
      <c r="D20" s="43" t="n"/>
      <c r="E20" s="44" t="n"/>
      <c r="F20" s="44" t="n"/>
      <c r="G20" s="37">
        <f>IF(AND(D20&gt;0,(1-F20)&gt;0),D20/(1-F20),"")</f>
        <v/>
      </c>
      <c r="H20" s="38">
        <f>IF(G20="","",G20*E20)</f>
        <v/>
      </c>
      <c r="I20" s="39">
        <f>IF(G20="","",G20+H20)</f>
        <v/>
      </c>
      <c r="J20" s="40">
        <f>IF(AND(D20&gt;0,G20&lt;&gt;""),(G20-D20)/D20,"")</f>
        <v/>
      </c>
      <c r="K20" s="41">
        <f>IF(G20="","",G20-D20)</f>
        <v/>
      </c>
    </row>
    <row r="21">
      <c r="A21" s="26" t="n">
        <v>17</v>
      </c>
      <c r="B21" s="42" t="n"/>
      <c r="C21" s="42" t="n"/>
      <c r="D21" s="43" t="n"/>
      <c r="E21" s="44" t="n"/>
      <c r="F21" s="44" t="n"/>
      <c r="G21" s="31">
        <f>IF(AND(D21&gt;0,(1-F21)&gt;0),D21/(1-F21),"")</f>
        <v/>
      </c>
      <c r="H21" s="32">
        <f>IF(G21="","",G21*E21)</f>
        <v/>
      </c>
      <c r="I21" s="33">
        <f>IF(G21="","",G21+H21)</f>
        <v/>
      </c>
      <c r="J21" s="34">
        <f>IF(AND(D21&gt;0,G21&lt;&gt;""),(G21-D21)/D21,"")</f>
        <v/>
      </c>
      <c r="K21" s="35">
        <f>IF(G21="","",G21-D21)</f>
        <v/>
      </c>
    </row>
    <row r="22">
      <c r="A22" s="36" t="n">
        <v>18</v>
      </c>
      <c r="B22" s="42" t="n"/>
      <c r="C22" s="42" t="n"/>
      <c r="D22" s="43" t="n"/>
      <c r="E22" s="44" t="n"/>
      <c r="F22" s="44" t="n"/>
      <c r="G22" s="37">
        <f>IF(AND(D22&gt;0,(1-F22)&gt;0),D22/(1-F22),"")</f>
        <v/>
      </c>
      <c r="H22" s="38">
        <f>IF(G22="","",G22*E22)</f>
        <v/>
      </c>
      <c r="I22" s="39">
        <f>IF(G22="","",G22+H22)</f>
        <v/>
      </c>
      <c r="J22" s="40">
        <f>IF(AND(D22&gt;0,G22&lt;&gt;""),(G22-D22)/D22,"")</f>
        <v/>
      </c>
      <c r="K22" s="41">
        <f>IF(G22="","",G22-D22)</f>
        <v/>
      </c>
    </row>
    <row r="23">
      <c r="A23" s="26" t="n">
        <v>19</v>
      </c>
      <c r="B23" s="42" t="n"/>
      <c r="C23" s="42" t="n"/>
      <c r="D23" s="43" t="n"/>
      <c r="E23" s="44" t="n"/>
      <c r="F23" s="44" t="n"/>
      <c r="G23" s="31">
        <f>IF(AND(D23&gt;0,(1-F23)&gt;0),D23/(1-F23),"")</f>
        <v/>
      </c>
      <c r="H23" s="32">
        <f>IF(G23="","",G23*E23)</f>
        <v/>
      </c>
      <c r="I23" s="33">
        <f>IF(G23="","",G23+H23)</f>
        <v/>
      </c>
      <c r="J23" s="34">
        <f>IF(AND(D23&gt;0,G23&lt;&gt;""),(G23-D23)/D23,"")</f>
        <v/>
      </c>
      <c r="K23" s="35">
        <f>IF(G23="","",G23-D23)</f>
        <v/>
      </c>
    </row>
    <row r="24">
      <c r="A24" s="36" t="n">
        <v>20</v>
      </c>
      <c r="B24" s="42" t="n"/>
      <c r="C24" s="42" t="n"/>
      <c r="D24" s="43" t="n"/>
      <c r="E24" s="44" t="n"/>
      <c r="F24" s="44" t="n"/>
      <c r="G24" s="37">
        <f>IF(AND(D24&gt;0,(1-F24)&gt;0),D24/(1-F24),"")</f>
        <v/>
      </c>
      <c r="H24" s="38">
        <f>IF(G24="","",G24*E24)</f>
        <v/>
      </c>
      <c r="I24" s="39">
        <f>IF(G24="","",G24+H24)</f>
        <v/>
      </c>
      <c r="J24" s="40">
        <f>IF(AND(D24&gt;0,G24&lt;&gt;""),(G24-D24)/D24,"")</f>
        <v/>
      </c>
      <c r="K24" s="41">
        <f>IF(G24="","",G24-D24)</f>
        <v/>
      </c>
    </row>
    <row r="25">
      <c r="A25" s="26" t="n">
        <v>21</v>
      </c>
      <c r="B25" s="42" t="n"/>
      <c r="C25" s="42" t="n"/>
      <c r="D25" s="43" t="n"/>
      <c r="E25" s="44" t="n"/>
      <c r="F25" s="44" t="n"/>
      <c r="G25" s="31">
        <f>IF(AND(D25&gt;0,(1-F25)&gt;0),D25/(1-F25),"")</f>
        <v/>
      </c>
      <c r="H25" s="32">
        <f>IF(G25="","",G25*E25)</f>
        <v/>
      </c>
      <c r="I25" s="33">
        <f>IF(G25="","",G25+H25)</f>
        <v/>
      </c>
      <c r="J25" s="34">
        <f>IF(AND(D25&gt;0,G25&lt;&gt;""),(G25-D25)/D25,"")</f>
        <v/>
      </c>
      <c r="K25" s="35">
        <f>IF(G25="","",G25-D25)</f>
        <v/>
      </c>
    </row>
    <row r="26">
      <c r="A26" s="36" t="n">
        <v>22</v>
      </c>
      <c r="B26" s="42" t="n"/>
      <c r="C26" s="42" t="n"/>
      <c r="D26" s="43" t="n"/>
      <c r="E26" s="44" t="n"/>
      <c r="F26" s="44" t="n"/>
      <c r="G26" s="37">
        <f>IF(AND(D26&gt;0,(1-F26)&gt;0),D26/(1-F26),"")</f>
        <v/>
      </c>
      <c r="H26" s="38">
        <f>IF(G26="","",G26*E26)</f>
        <v/>
      </c>
      <c r="I26" s="39">
        <f>IF(G26="","",G26+H26)</f>
        <v/>
      </c>
      <c r="J26" s="40">
        <f>IF(AND(D26&gt;0,G26&lt;&gt;""),(G26-D26)/D26,"")</f>
        <v/>
      </c>
      <c r="K26" s="41">
        <f>IF(G26="","",G26-D26)</f>
        <v/>
      </c>
    </row>
    <row r="27">
      <c r="A27" s="26" t="n">
        <v>23</v>
      </c>
      <c r="B27" s="42" t="n"/>
      <c r="C27" s="42" t="n"/>
      <c r="D27" s="43" t="n"/>
      <c r="E27" s="44" t="n"/>
      <c r="F27" s="44" t="n"/>
      <c r="G27" s="31">
        <f>IF(AND(D27&gt;0,(1-F27)&gt;0),D27/(1-F27),"")</f>
        <v/>
      </c>
      <c r="H27" s="32">
        <f>IF(G27="","",G27*E27)</f>
        <v/>
      </c>
      <c r="I27" s="33">
        <f>IF(G27="","",G27+H27)</f>
        <v/>
      </c>
      <c r="J27" s="34">
        <f>IF(AND(D27&gt;0,G27&lt;&gt;""),(G27-D27)/D27,"")</f>
        <v/>
      </c>
      <c r="K27" s="35">
        <f>IF(G27="","",G27-D27)</f>
        <v/>
      </c>
    </row>
    <row r="28">
      <c r="A28" s="36" t="n">
        <v>24</v>
      </c>
      <c r="B28" s="42" t="n"/>
      <c r="C28" s="42" t="n"/>
      <c r="D28" s="43" t="n"/>
      <c r="E28" s="44" t="n"/>
      <c r="F28" s="44" t="n"/>
      <c r="G28" s="37">
        <f>IF(AND(D28&gt;0,(1-F28)&gt;0),D28/(1-F28),"")</f>
        <v/>
      </c>
      <c r="H28" s="38">
        <f>IF(G28="","",G28*E28)</f>
        <v/>
      </c>
      <c r="I28" s="39">
        <f>IF(G28="","",G28+H28)</f>
        <v/>
      </c>
      <c r="J28" s="40">
        <f>IF(AND(D28&gt;0,G28&lt;&gt;""),(G28-D28)/D28,"")</f>
        <v/>
      </c>
      <c r="K28" s="41">
        <f>IF(G28="","",G28-D28)</f>
        <v/>
      </c>
    </row>
    <row r="29">
      <c r="A29" s="26" t="n">
        <v>25</v>
      </c>
      <c r="B29" s="42" t="n"/>
      <c r="C29" s="42" t="n"/>
      <c r="D29" s="43" t="n"/>
      <c r="E29" s="44" t="n"/>
      <c r="F29" s="44" t="n"/>
      <c r="G29" s="31">
        <f>IF(AND(D29&gt;0,(1-F29)&gt;0),D29/(1-F29),"")</f>
        <v/>
      </c>
      <c r="H29" s="32">
        <f>IF(G29="","",G29*E29)</f>
        <v/>
      </c>
      <c r="I29" s="33">
        <f>IF(G29="","",G29+H29)</f>
        <v/>
      </c>
      <c r="J29" s="34">
        <f>IF(AND(D29&gt;0,G29&lt;&gt;""),(G29-D29)/D29,"")</f>
        <v/>
      </c>
      <c r="K29" s="35">
        <f>IF(G29="","",G29-D29)</f>
        <v/>
      </c>
    </row>
    <row r="30">
      <c r="A30" s="36" t="n">
        <v>26</v>
      </c>
      <c r="B30" s="42" t="n"/>
      <c r="C30" s="42" t="n"/>
      <c r="D30" s="43" t="n"/>
      <c r="E30" s="44" t="n"/>
      <c r="F30" s="44" t="n"/>
      <c r="G30" s="37">
        <f>IF(AND(D30&gt;0,(1-F30)&gt;0),D30/(1-F30),"")</f>
        <v/>
      </c>
      <c r="H30" s="38">
        <f>IF(G30="","",G30*E30)</f>
        <v/>
      </c>
      <c r="I30" s="39">
        <f>IF(G30="","",G30+H30)</f>
        <v/>
      </c>
      <c r="J30" s="40">
        <f>IF(AND(D30&gt;0,G30&lt;&gt;""),(G30-D30)/D30,"")</f>
        <v/>
      </c>
      <c r="K30" s="41">
        <f>IF(G30="","",G30-D30)</f>
        <v/>
      </c>
    </row>
    <row r="31">
      <c r="A31" s="26" t="n">
        <v>27</v>
      </c>
      <c r="B31" s="42" t="n"/>
      <c r="C31" s="42" t="n"/>
      <c r="D31" s="43" t="n"/>
      <c r="E31" s="44" t="n"/>
      <c r="F31" s="44" t="n"/>
      <c r="G31" s="31">
        <f>IF(AND(D31&gt;0,(1-F31)&gt;0),D31/(1-F31),"")</f>
        <v/>
      </c>
      <c r="H31" s="32">
        <f>IF(G31="","",G31*E31)</f>
        <v/>
      </c>
      <c r="I31" s="33">
        <f>IF(G31="","",G31+H31)</f>
        <v/>
      </c>
      <c r="J31" s="34">
        <f>IF(AND(D31&gt;0,G31&lt;&gt;""),(G31-D31)/D31,"")</f>
        <v/>
      </c>
      <c r="K31" s="35">
        <f>IF(G31="","",G31-D31)</f>
        <v/>
      </c>
    </row>
    <row r="32">
      <c r="A32" s="36" t="n">
        <v>28</v>
      </c>
      <c r="B32" s="42" t="n"/>
      <c r="C32" s="42" t="n"/>
      <c r="D32" s="43" t="n"/>
      <c r="E32" s="44" t="n"/>
      <c r="F32" s="44" t="n"/>
      <c r="G32" s="37">
        <f>IF(AND(D32&gt;0,(1-F32)&gt;0),D32/(1-F32),"")</f>
        <v/>
      </c>
      <c r="H32" s="38">
        <f>IF(G32="","",G32*E32)</f>
        <v/>
      </c>
      <c r="I32" s="39">
        <f>IF(G32="","",G32+H32)</f>
        <v/>
      </c>
      <c r="J32" s="40">
        <f>IF(AND(D32&gt;0,G32&lt;&gt;""),(G32-D32)/D32,"")</f>
        <v/>
      </c>
      <c r="K32" s="41">
        <f>IF(G32="","",G32-D32)</f>
        <v/>
      </c>
    </row>
    <row r="33">
      <c r="A33" s="26" t="n">
        <v>29</v>
      </c>
      <c r="B33" s="42" t="n"/>
      <c r="C33" s="42" t="n"/>
      <c r="D33" s="43" t="n"/>
      <c r="E33" s="44" t="n"/>
      <c r="F33" s="44" t="n"/>
      <c r="G33" s="31">
        <f>IF(AND(D33&gt;0,(1-F33)&gt;0),D33/(1-F33),"")</f>
        <v/>
      </c>
      <c r="H33" s="32">
        <f>IF(G33="","",G33*E33)</f>
        <v/>
      </c>
      <c r="I33" s="33">
        <f>IF(G33="","",G33+H33)</f>
        <v/>
      </c>
      <c r="J33" s="34">
        <f>IF(AND(D33&gt;0,G33&lt;&gt;""),(G33-D33)/D33,"")</f>
        <v/>
      </c>
      <c r="K33" s="35">
        <f>IF(G33="","",G33-D33)</f>
        <v/>
      </c>
    </row>
    <row r="34">
      <c r="A34" s="36" t="n">
        <v>30</v>
      </c>
      <c r="B34" s="42" t="n"/>
      <c r="C34" s="42" t="n"/>
      <c r="D34" s="43" t="n"/>
      <c r="E34" s="44" t="n"/>
      <c r="F34" s="44" t="n"/>
      <c r="G34" s="37">
        <f>IF(AND(D34&gt;0,(1-F34)&gt;0),D34/(1-F34),"")</f>
        <v/>
      </c>
      <c r="H34" s="38">
        <f>IF(G34="","",G34*E34)</f>
        <v/>
      </c>
      <c r="I34" s="39">
        <f>IF(G34="","",G34+H34)</f>
        <v/>
      </c>
      <c r="J34" s="40">
        <f>IF(AND(D34&gt;0,G34&lt;&gt;""),(G34-D34)/D34,"")</f>
        <v/>
      </c>
      <c r="K34" s="41">
        <f>IF(G34="","",G34-D34)</f>
        <v/>
      </c>
    </row>
    <row r="35">
      <c r="A35" s="26" t="n">
        <v>31</v>
      </c>
      <c r="B35" s="42" t="n"/>
      <c r="C35" s="42" t="n"/>
      <c r="D35" s="43" t="n"/>
      <c r="E35" s="44" t="n"/>
      <c r="F35" s="44" t="n"/>
      <c r="G35" s="31">
        <f>IF(AND(D35&gt;0,(1-F35)&gt;0),D35/(1-F35),"")</f>
        <v/>
      </c>
      <c r="H35" s="32">
        <f>IF(G35="","",G35*E35)</f>
        <v/>
      </c>
      <c r="I35" s="33">
        <f>IF(G35="","",G35+H35)</f>
        <v/>
      </c>
      <c r="J35" s="34">
        <f>IF(AND(D35&gt;0,G35&lt;&gt;""),(G35-D35)/D35,"")</f>
        <v/>
      </c>
      <c r="K35" s="35">
        <f>IF(G35="","",G35-D35)</f>
        <v/>
      </c>
    </row>
    <row r="36">
      <c r="A36" s="36" t="n">
        <v>32</v>
      </c>
      <c r="B36" s="42" t="n"/>
      <c r="C36" s="42" t="n"/>
      <c r="D36" s="43" t="n"/>
      <c r="E36" s="44" t="n"/>
      <c r="F36" s="44" t="n"/>
      <c r="G36" s="37">
        <f>IF(AND(D36&gt;0,(1-F36)&gt;0),D36/(1-F36),"")</f>
        <v/>
      </c>
      <c r="H36" s="38">
        <f>IF(G36="","",G36*E36)</f>
        <v/>
      </c>
      <c r="I36" s="39">
        <f>IF(G36="","",G36+H36)</f>
        <v/>
      </c>
      <c r="J36" s="40">
        <f>IF(AND(D36&gt;0,G36&lt;&gt;""),(G36-D36)/D36,"")</f>
        <v/>
      </c>
      <c r="K36" s="41">
        <f>IF(G36="","",G36-D36)</f>
        <v/>
      </c>
    </row>
    <row r="37">
      <c r="A37" s="26" t="n">
        <v>33</v>
      </c>
      <c r="B37" s="42" t="n"/>
      <c r="C37" s="42" t="n"/>
      <c r="D37" s="43" t="n"/>
      <c r="E37" s="44" t="n"/>
      <c r="F37" s="44" t="n"/>
      <c r="G37" s="31">
        <f>IF(AND(D37&gt;0,(1-F37)&gt;0),D37/(1-F37),"")</f>
        <v/>
      </c>
      <c r="H37" s="32">
        <f>IF(G37="","",G37*E37)</f>
        <v/>
      </c>
      <c r="I37" s="33">
        <f>IF(G37="","",G37+H37)</f>
        <v/>
      </c>
      <c r="J37" s="34">
        <f>IF(AND(D37&gt;0,G37&lt;&gt;""),(G37-D37)/D37,"")</f>
        <v/>
      </c>
      <c r="K37" s="35">
        <f>IF(G37="","",G37-D37)</f>
        <v/>
      </c>
    </row>
    <row r="38">
      <c r="A38" s="36" t="n">
        <v>34</v>
      </c>
      <c r="B38" s="42" t="n"/>
      <c r="C38" s="42" t="n"/>
      <c r="D38" s="43" t="n"/>
      <c r="E38" s="44" t="n"/>
      <c r="F38" s="44" t="n"/>
      <c r="G38" s="37">
        <f>IF(AND(D38&gt;0,(1-F38)&gt;0),D38/(1-F38),"")</f>
        <v/>
      </c>
      <c r="H38" s="38">
        <f>IF(G38="","",G38*E38)</f>
        <v/>
      </c>
      <c r="I38" s="39">
        <f>IF(G38="","",G38+H38)</f>
        <v/>
      </c>
      <c r="J38" s="40">
        <f>IF(AND(D38&gt;0,G38&lt;&gt;""),(G38-D38)/D38,"")</f>
        <v/>
      </c>
      <c r="K38" s="41">
        <f>IF(G38="","",G38-D38)</f>
        <v/>
      </c>
    </row>
    <row r="39">
      <c r="A39" s="26" t="n">
        <v>35</v>
      </c>
      <c r="B39" s="42" t="n"/>
      <c r="C39" s="42" t="n"/>
      <c r="D39" s="43" t="n"/>
      <c r="E39" s="44" t="n"/>
      <c r="F39" s="44" t="n"/>
      <c r="G39" s="31">
        <f>IF(AND(D39&gt;0,(1-F39)&gt;0),D39/(1-F39),"")</f>
        <v/>
      </c>
      <c r="H39" s="32">
        <f>IF(G39="","",G39*E39)</f>
        <v/>
      </c>
      <c r="I39" s="33">
        <f>IF(G39="","",G39+H39)</f>
        <v/>
      </c>
      <c r="J39" s="34">
        <f>IF(AND(D39&gt;0,G39&lt;&gt;""),(G39-D39)/D39,"")</f>
        <v/>
      </c>
      <c r="K39" s="35">
        <f>IF(G39="","",G39-D39)</f>
        <v/>
      </c>
    </row>
    <row r="40">
      <c r="A40" s="36" t="n">
        <v>36</v>
      </c>
      <c r="B40" s="42" t="n"/>
      <c r="C40" s="42" t="n"/>
      <c r="D40" s="43" t="n"/>
      <c r="E40" s="44" t="n"/>
      <c r="F40" s="44" t="n"/>
      <c r="G40" s="37">
        <f>IF(AND(D40&gt;0,(1-F40)&gt;0),D40/(1-F40),"")</f>
        <v/>
      </c>
      <c r="H40" s="38">
        <f>IF(G40="","",G40*E40)</f>
        <v/>
      </c>
      <c r="I40" s="39">
        <f>IF(G40="","",G40+H40)</f>
        <v/>
      </c>
      <c r="J40" s="40">
        <f>IF(AND(D40&gt;0,G40&lt;&gt;""),(G40-D40)/D40,"")</f>
        <v/>
      </c>
      <c r="K40" s="41">
        <f>IF(G40="","",G40-D40)</f>
        <v/>
      </c>
    </row>
    <row r="41">
      <c r="A41" s="26" t="n">
        <v>37</v>
      </c>
      <c r="B41" s="42" t="n"/>
      <c r="C41" s="42" t="n"/>
      <c r="D41" s="43" t="n"/>
      <c r="E41" s="44" t="n"/>
      <c r="F41" s="44" t="n"/>
      <c r="G41" s="31">
        <f>IF(AND(D41&gt;0,(1-F41)&gt;0),D41/(1-F41),"")</f>
        <v/>
      </c>
      <c r="H41" s="32">
        <f>IF(G41="","",G41*E41)</f>
        <v/>
      </c>
      <c r="I41" s="33">
        <f>IF(G41="","",G41+H41)</f>
        <v/>
      </c>
      <c r="J41" s="34">
        <f>IF(AND(D41&gt;0,G41&lt;&gt;""),(G41-D41)/D41,"")</f>
        <v/>
      </c>
      <c r="K41" s="35">
        <f>IF(G41="","",G41-D41)</f>
        <v/>
      </c>
    </row>
    <row r="42">
      <c r="A42" s="36" t="n">
        <v>38</v>
      </c>
      <c r="B42" s="42" t="n"/>
      <c r="C42" s="42" t="n"/>
      <c r="D42" s="43" t="n"/>
      <c r="E42" s="44" t="n"/>
      <c r="F42" s="44" t="n"/>
      <c r="G42" s="37">
        <f>IF(AND(D42&gt;0,(1-F42)&gt;0),D42/(1-F42),"")</f>
        <v/>
      </c>
      <c r="H42" s="38">
        <f>IF(G42="","",G42*E42)</f>
        <v/>
      </c>
      <c r="I42" s="39">
        <f>IF(G42="","",G42+H42)</f>
        <v/>
      </c>
      <c r="J42" s="40">
        <f>IF(AND(D42&gt;0,G42&lt;&gt;""),(G42-D42)/D42,"")</f>
        <v/>
      </c>
      <c r="K42" s="41">
        <f>IF(G42="","",G42-D42)</f>
        <v/>
      </c>
    </row>
    <row r="43">
      <c r="A43" s="26" t="n">
        <v>39</v>
      </c>
      <c r="B43" s="42" t="n"/>
      <c r="C43" s="42" t="n"/>
      <c r="D43" s="43" t="n"/>
      <c r="E43" s="44" t="n"/>
      <c r="F43" s="44" t="n"/>
      <c r="G43" s="31">
        <f>IF(AND(D43&gt;0,(1-F43)&gt;0),D43/(1-F43),"")</f>
        <v/>
      </c>
      <c r="H43" s="32">
        <f>IF(G43="","",G43*E43)</f>
        <v/>
      </c>
      <c r="I43" s="33">
        <f>IF(G43="","",G43+H43)</f>
        <v/>
      </c>
      <c r="J43" s="34">
        <f>IF(AND(D43&gt;0,G43&lt;&gt;""),(G43-D43)/D43,"")</f>
        <v/>
      </c>
      <c r="K43" s="35">
        <f>IF(G43="","",G43-D43)</f>
        <v/>
      </c>
    </row>
    <row r="44">
      <c r="A44" s="36" t="n">
        <v>40</v>
      </c>
      <c r="B44" s="42" t="n"/>
      <c r="C44" s="42" t="n"/>
      <c r="D44" s="43" t="n"/>
      <c r="E44" s="44" t="n"/>
      <c r="F44" s="44" t="n"/>
      <c r="G44" s="37">
        <f>IF(AND(D44&gt;0,(1-F44)&gt;0),D44/(1-F44),"")</f>
        <v/>
      </c>
      <c r="H44" s="38">
        <f>IF(G44="","",G44*E44)</f>
        <v/>
      </c>
      <c r="I44" s="39">
        <f>IF(G44="","",G44+H44)</f>
        <v/>
      </c>
      <c r="J44" s="40">
        <f>IF(AND(D44&gt;0,G44&lt;&gt;""),(G44-D44)/D44,"")</f>
        <v/>
      </c>
      <c r="K44" s="41">
        <f>IF(G44="","",G44-D44)</f>
        <v/>
      </c>
    </row>
    <row r="45"/>
    <row r="46">
      <c r="B46" s="4" t="inlineStr">
        <is>
          <t>Average markup / total profit shown for filled rows</t>
        </is>
      </c>
      <c r="J46" s="45">
        <f>IFERROR(AVERAGE(J5:J44),0)</f>
        <v/>
      </c>
      <c r="K46" s="46">
        <f>SUM(K5:K44)</f>
        <v/>
      </c>
    </row>
    <row r="47"/>
    <row r="48">
      <c r="B48" s="23" t="inlineStr">
        <is>
          <t>Powered by Petpooja Invoice: GST billing, barcode scanning and instant pricing. petpooja.com/invoice</t>
        </is>
      </c>
    </row>
  </sheetData>
  <sheetProtection selectLockedCells="0" selectUnlockedCells="0" sheet="1" objects="0" insertRows="1" insertHyperlinks="1" autoFilter="1" scenarios="0" formatColumns="1" deleteColumns="1" insertColumns="1" pivotTables="1" deleteRows="1" formatCells="1" formatRows="1" sort="1"/>
  <mergeCells count="3">
    <mergeCell ref="B48:K48"/>
    <mergeCell ref="B1:K1"/>
    <mergeCell ref="B2:K2"/>
  </mergeCells>
  <conditionalFormatting sqref="F5:F44">
    <cfRule type="cellIs" priority="1" operator="lessThanOrEqual" dxfId="0">
      <formula>0</formula>
    </cfRule>
    <cfRule type="cellIs" priority="2" operator="between" dxfId="1">
      <formula>0.0001</formula>
      <formula>0.1</formula>
    </cfRule>
    <cfRule type="cellIs" priority="3" operator="greaterThan" dxfId="2">
      <formula>0.1</formula>
    </cfRule>
  </conditionalFormatting>
  <dataValidations count="1">
    <dataValidation sqref="E5 E6 E7 E8 E9 E10 E11 E12 E13 E14 E15 E16 E17 E18 E19 E20 E21 E22 E23 E24 E25 E26 E27 E28 E29 E30 E31 E32 E33 E34 E35 E36 E37 E38 E39 E40 E41 E42 E43 E44" showDropDown="0" showInputMessage="0" showErrorMessage="0" allowBlank="1" type="list">
      <formula1>"0%,5%,18%,40%"</formula1>
    </dataValidation>
  </dataValidations>
  <pageMargins left="0.75" right="0.75" top="1" bottom="1" header="0.5" footer="0.5"/>
</worksheet>
</file>

<file path=xl/worksheets/sheet4.xml><?xml version="1.0" encoding="utf-8"?>
<worksheet xmlns="http://schemas.openxmlformats.org/spreadsheetml/2006/main">
  <sheetPr>
    <tabColor rgb="00C52031"/>
    <outlinePr summaryBelow="1" summaryRight="1"/>
    <pageSetUpPr/>
  </sheetPr>
  <dimension ref="A1:J34"/>
  <sheetViews>
    <sheetView showGridLines="0" workbookViewId="0">
      <pane ySplit="4" topLeftCell="A5" activePane="bottomLeft" state="frozen"/>
      <selection pane="bottomLeft" activeCell="A1" sqref="A1"/>
    </sheetView>
  </sheetViews>
  <sheetFormatPr baseColWidth="8" defaultRowHeight="15"/>
  <cols>
    <col width="5" customWidth="1" min="1" max="1"/>
    <col width="28" customWidth="1" min="2" max="2"/>
    <col width="16" customWidth="1" min="3" max="3"/>
    <col width="16" customWidth="1" min="4" max="4"/>
    <col width="9" customWidth="1" min="5" max="5"/>
    <col width="12" customWidth="1" min="6" max="6"/>
    <col width="18" customWidth="1" min="7" max="7"/>
    <col width="16" customWidth="1" min="8" max="8"/>
    <col width="14" customWidth="1" min="9" max="9"/>
    <col width="18" customWidth="1" min="10" max="10"/>
  </cols>
  <sheetData>
    <row r="1">
      <c r="B1" s="24" t="inlineStr">
        <is>
          <t>Discount Planner: what a sale does to your margin</t>
        </is>
      </c>
    </row>
    <row r="2">
      <c r="B2" s="4" t="inlineStr">
        <is>
          <t>Pick a product from the dropdown: its MRP, cost and GST are pulled from the Product Price List automatically. Enter only the discount %, then read the margin left and your break-even discount.</t>
        </is>
      </c>
    </row>
    <row r="3"/>
    <row r="4">
      <c r="A4" s="25" t="inlineStr">
        <is>
          <t>#</t>
        </is>
      </c>
      <c r="B4" s="25" t="inlineStr">
        <is>
          <t>Product</t>
        </is>
      </c>
      <c r="C4" s="25" t="inlineStr">
        <is>
          <t>MRP incl GST (₹)</t>
        </is>
      </c>
      <c r="D4" s="25" t="inlineStr">
        <is>
          <t>Cost excl GST (₹)</t>
        </is>
      </c>
      <c r="E4" s="25" t="inlineStr">
        <is>
          <t>GST</t>
        </is>
      </c>
      <c r="F4" s="25" t="inlineStr">
        <is>
          <t>Discount %</t>
        </is>
      </c>
      <c r="G4" s="25" t="inlineStr">
        <is>
          <t>Selling price after discount incl GST (₹)</t>
        </is>
      </c>
      <c r="H4" s="25" t="inlineStr">
        <is>
          <t>Margin % after discount</t>
        </is>
      </c>
      <c r="I4" s="25" t="inlineStr">
        <is>
          <t>Profit/unit after discount (₹)</t>
        </is>
      </c>
      <c r="J4" s="25" t="inlineStr">
        <is>
          <t>Break-even discount %</t>
        </is>
      </c>
    </row>
    <row r="5">
      <c r="A5" s="26" t="n">
        <v>1</v>
      </c>
      <c r="B5" s="27" t="inlineStr">
        <is>
          <t>Leather Wallet</t>
        </is>
      </c>
      <c r="C5" s="47">
        <f>IFERROR(INDEX('Product Price List'!$I$5:$I$44,MATCH($B5,'Product Price List'!$B$5:$B$44,0)),"")</f>
        <v/>
      </c>
      <c r="D5" s="47">
        <f>IFERROR(INDEX('Product Price List'!$D$5:$D$44,MATCH($B5,'Product Price List'!$B$5:$B$44,0)),"")</f>
        <v/>
      </c>
      <c r="E5" s="48">
        <f>IFERROR(INDEX('Product Price List'!$E$5:$E$44,MATCH($B5,'Product Price List'!$B$5:$B$44,0)),"")</f>
        <v/>
      </c>
      <c r="F5" s="30" t="n">
        <v>0.3</v>
      </c>
      <c r="G5" s="31">
        <f>IF(AND(ISNUMBER(C5),C5&gt;0),C5*(1-F5),"")</f>
        <v/>
      </c>
      <c r="H5" s="49">
        <f>IF(AND(ISNUMBER(C5),C5&gt;0,(1-F5)&gt;0,(1+E5)&gt;0),((G5/(1+E5))-D5)/(G5/(1+E5)),"")</f>
        <v/>
      </c>
      <c r="I5" s="35">
        <f>IF(AND(ISNUMBER(C5),C5&gt;0),(G5/(1+E5))-D5,"")</f>
        <v/>
      </c>
      <c r="J5" s="50">
        <f>IF(AND(ISNUMBER(C5),C5&gt;0),MAX(0,1-(D5*(1+E5))/C5),"")</f>
        <v/>
      </c>
    </row>
    <row r="6">
      <c r="A6" s="36" t="n">
        <v>2</v>
      </c>
      <c r="B6" s="27" t="inlineStr">
        <is>
          <t>Cotton T-Shirt (MRP &lt;2500)</t>
        </is>
      </c>
      <c r="C6" s="51">
        <f>IFERROR(INDEX('Product Price List'!$I$5:$I$44,MATCH($B6,'Product Price List'!$B$5:$B$44,0)),"")</f>
        <v/>
      </c>
      <c r="D6" s="51">
        <f>IFERROR(INDEX('Product Price List'!$D$5:$D$44,MATCH($B6,'Product Price List'!$B$5:$B$44,0)),"")</f>
        <v/>
      </c>
      <c r="E6" s="52">
        <f>IFERROR(INDEX('Product Price List'!$E$5:$E$44,MATCH($B6,'Product Price List'!$B$5:$B$44,0)),"")</f>
        <v/>
      </c>
      <c r="F6" s="30" t="n">
        <v>0.2</v>
      </c>
      <c r="G6" s="37">
        <f>IF(AND(ISNUMBER(C6),C6&gt;0),C6*(1-F6),"")</f>
        <v/>
      </c>
      <c r="H6" s="53">
        <f>IF(AND(ISNUMBER(C6),C6&gt;0,(1-F6)&gt;0,(1+E6)&gt;0),((G6/(1+E6))-D6)/(G6/(1+E6)),"")</f>
        <v/>
      </c>
      <c r="I6" s="41">
        <f>IF(AND(ISNUMBER(C6),C6&gt;0),(G6/(1+E6))-D6,"")</f>
        <v/>
      </c>
      <c r="J6" s="54">
        <f>IF(AND(ISNUMBER(C6),C6&gt;0),MAX(0,1-(D6*(1+E6))/C6),"")</f>
        <v/>
      </c>
    </row>
    <row r="7">
      <c r="A7" s="26" t="n">
        <v>3</v>
      </c>
      <c r="B7" s="27" t="inlineStr">
        <is>
          <t>Bluetooth Earphones</t>
        </is>
      </c>
      <c r="C7" s="47">
        <f>IFERROR(INDEX('Product Price List'!$I$5:$I$44,MATCH($B7,'Product Price List'!$B$5:$B$44,0)),"")</f>
        <v/>
      </c>
      <c r="D7" s="47">
        <f>IFERROR(INDEX('Product Price List'!$D$5:$D$44,MATCH($B7,'Product Price List'!$B$5:$B$44,0)),"")</f>
        <v/>
      </c>
      <c r="E7" s="48">
        <f>IFERROR(INDEX('Product Price List'!$E$5:$E$44,MATCH($B7,'Product Price List'!$B$5:$B$44,0)),"")</f>
        <v/>
      </c>
      <c r="F7" s="30" t="n">
        <v>0.25</v>
      </c>
      <c r="G7" s="31">
        <f>IF(AND(ISNUMBER(C7),C7&gt;0),C7*(1-F7),"")</f>
        <v/>
      </c>
      <c r="H7" s="49">
        <f>IF(AND(ISNUMBER(C7),C7&gt;0,(1-F7)&gt;0,(1+E7)&gt;0),((G7/(1+E7))-D7)/(G7/(1+E7)),"")</f>
        <v/>
      </c>
      <c r="I7" s="35">
        <f>IF(AND(ISNUMBER(C7),C7&gt;0),(G7/(1+E7))-D7,"")</f>
        <v/>
      </c>
      <c r="J7" s="50">
        <f>IF(AND(ISNUMBER(C7),C7&gt;0),MAX(0,1-(D7*(1+E7))/C7),"")</f>
        <v/>
      </c>
    </row>
    <row r="8">
      <c r="A8" s="36" t="n">
        <v>4</v>
      </c>
      <c r="B8" s="27" t="inlineStr">
        <is>
          <t>LED Bulb 9W</t>
        </is>
      </c>
      <c r="C8" s="51">
        <f>IFERROR(INDEX('Product Price List'!$I$5:$I$44,MATCH($B8,'Product Price List'!$B$5:$B$44,0)),"")</f>
        <v/>
      </c>
      <c r="D8" s="51">
        <f>IFERROR(INDEX('Product Price List'!$D$5:$D$44,MATCH($B8,'Product Price List'!$B$5:$B$44,0)),"")</f>
        <v/>
      </c>
      <c r="E8" s="52">
        <f>IFERROR(INDEX('Product Price List'!$E$5:$E$44,MATCH($B8,'Product Price List'!$B$5:$B$44,0)),"")</f>
        <v/>
      </c>
      <c r="F8" s="30" t="n">
        <v>0.15</v>
      </c>
      <c r="G8" s="37">
        <f>IF(AND(ISNUMBER(C8),C8&gt;0),C8*(1-F8),"")</f>
        <v/>
      </c>
      <c r="H8" s="53">
        <f>IF(AND(ISNUMBER(C8),C8&gt;0,(1-F8)&gt;0,(1+E8)&gt;0),((G8/(1+E8))-D8)/(G8/(1+E8)),"")</f>
        <v/>
      </c>
      <c r="I8" s="41">
        <f>IF(AND(ISNUMBER(C8),C8&gt;0),(G8/(1+E8))-D8,"")</f>
        <v/>
      </c>
      <c r="J8" s="54">
        <f>IF(AND(ISNUMBER(C8),C8&gt;0),MAX(0,1-(D8*(1+E8))/C8),"")</f>
        <v/>
      </c>
    </row>
    <row r="9">
      <c r="A9" s="26" t="n">
        <v>5</v>
      </c>
      <c r="B9" s="27" t="inlineStr">
        <is>
          <t>Stainless Steel Bottle 1L</t>
        </is>
      </c>
      <c r="C9" s="47">
        <f>IFERROR(INDEX('Product Price List'!$I$5:$I$44,MATCH($B9,'Product Price List'!$B$5:$B$44,0)),"")</f>
        <v/>
      </c>
      <c r="D9" s="47">
        <f>IFERROR(INDEX('Product Price List'!$D$5:$D$44,MATCH($B9,'Product Price List'!$B$5:$B$44,0)),"")</f>
        <v/>
      </c>
      <c r="E9" s="48">
        <f>IFERROR(INDEX('Product Price List'!$E$5:$E$44,MATCH($B9,'Product Price List'!$B$5:$B$44,0)),"")</f>
        <v/>
      </c>
      <c r="F9" s="30" t="n">
        <v>0.4</v>
      </c>
      <c r="G9" s="31">
        <f>IF(AND(ISNUMBER(C9),C9&gt;0),C9*(1-F9),"")</f>
        <v/>
      </c>
      <c r="H9" s="49">
        <f>IF(AND(ISNUMBER(C9),C9&gt;0,(1-F9)&gt;0,(1+E9)&gt;0),((G9/(1+E9))-D9)/(G9/(1+E9)),"")</f>
        <v/>
      </c>
      <c r="I9" s="35">
        <f>IF(AND(ISNUMBER(C9),C9&gt;0),(G9/(1+E9))-D9,"")</f>
        <v/>
      </c>
      <c r="J9" s="50">
        <f>IF(AND(ISNUMBER(C9),C9&gt;0),MAX(0,1-(D9*(1+E9))/C9),"")</f>
        <v/>
      </c>
    </row>
    <row r="10">
      <c r="A10" s="36" t="n">
        <v>6</v>
      </c>
      <c r="B10" s="42" t="n"/>
      <c r="C10" s="51">
        <f>IFERROR(INDEX('Product Price List'!$I$5:$I$44,MATCH($B10,'Product Price List'!$B$5:$B$44,0)),"")</f>
        <v/>
      </c>
      <c r="D10" s="51">
        <f>IFERROR(INDEX('Product Price List'!$D$5:$D$44,MATCH($B10,'Product Price List'!$B$5:$B$44,0)),"")</f>
        <v/>
      </c>
      <c r="E10" s="52">
        <f>IFERROR(INDEX('Product Price List'!$E$5:$E$44,MATCH($B10,'Product Price List'!$B$5:$B$44,0)),"")</f>
        <v/>
      </c>
      <c r="F10" s="44" t="n"/>
      <c r="G10" s="37">
        <f>IF(AND(ISNUMBER(C10),C10&gt;0),C10*(1-F10),"")</f>
        <v/>
      </c>
      <c r="H10" s="53">
        <f>IF(AND(ISNUMBER(C10),C10&gt;0,(1-F10)&gt;0,(1+E10)&gt;0),((G10/(1+E10))-D10)/(G10/(1+E10)),"")</f>
        <v/>
      </c>
      <c r="I10" s="41">
        <f>IF(AND(ISNUMBER(C10),C10&gt;0),(G10/(1+E10))-D10,"")</f>
        <v/>
      </c>
      <c r="J10" s="54">
        <f>IF(AND(ISNUMBER(C10),C10&gt;0),MAX(0,1-(D10*(1+E10))/C10),"")</f>
        <v/>
      </c>
    </row>
    <row r="11">
      <c r="A11" s="26" t="n">
        <v>7</v>
      </c>
      <c r="B11" s="42" t="n"/>
      <c r="C11" s="47">
        <f>IFERROR(INDEX('Product Price List'!$I$5:$I$44,MATCH($B11,'Product Price List'!$B$5:$B$44,0)),"")</f>
        <v/>
      </c>
      <c r="D11" s="47">
        <f>IFERROR(INDEX('Product Price List'!$D$5:$D$44,MATCH($B11,'Product Price List'!$B$5:$B$44,0)),"")</f>
        <v/>
      </c>
      <c r="E11" s="48">
        <f>IFERROR(INDEX('Product Price List'!$E$5:$E$44,MATCH($B11,'Product Price List'!$B$5:$B$44,0)),"")</f>
        <v/>
      </c>
      <c r="F11" s="44" t="n"/>
      <c r="G11" s="31">
        <f>IF(AND(ISNUMBER(C11),C11&gt;0),C11*(1-F11),"")</f>
        <v/>
      </c>
      <c r="H11" s="49">
        <f>IF(AND(ISNUMBER(C11),C11&gt;0,(1-F11)&gt;0,(1+E11)&gt;0),((G11/(1+E11))-D11)/(G11/(1+E11)),"")</f>
        <v/>
      </c>
      <c r="I11" s="35">
        <f>IF(AND(ISNUMBER(C11),C11&gt;0),(G11/(1+E11))-D11,"")</f>
        <v/>
      </c>
      <c r="J11" s="50">
        <f>IF(AND(ISNUMBER(C11),C11&gt;0),MAX(0,1-(D11*(1+E11))/C11),"")</f>
        <v/>
      </c>
    </row>
    <row r="12">
      <c r="A12" s="36" t="n">
        <v>8</v>
      </c>
      <c r="B12" s="42" t="n"/>
      <c r="C12" s="51">
        <f>IFERROR(INDEX('Product Price List'!$I$5:$I$44,MATCH($B12,'Product Price List'!$B$5:$B$44,0)),"")</f>
        <v/>
      </c>
      <c r="D12" s="51">
        <f>IFERROR(INDEX('Product Price List'!$D$5:$D$44,MATCH($B12,'Product Price List'!$B$5:$B$44,0)),"")</f>
        <v/>
      </c>
      <c r="E12" s="52">
        <f>IFERROR(INDEX('Product Price List'!$E$5:$E$44,MATCH($B12,'Product Price List'!$B$5:$B$44,0)),"")</f>
        <v/>
      </c>
      <c r="F12" s="44" t="n"/>
      <c r="G12" s="37">
        <f>IF(AND(ISNUMBER(C12),C12&gt;0),C12*(1-F12),"")</f>
        <v/>
      </c>
      <c r="H12" s="53">
        <f>IF(AND(ISNUMBER(C12),C12&gt;0,(1-F12)&gt;0,(1+E12)&gt;0),((G12/(1+E12))-D12)/(G12/(1+E12)),"")</f>
        <v/>
      </c>
      <c r="I12" s="41">
        <f>IF(AND(ISNUMBER(C12),C12&gt;0),(G12/(1+E12))-D12,"")</f>
        <v/>
      </c>
      <c r="J12" s="54">
        <f>IF(AND(ISNUMBER(C12),C12&gt;0),MAX(0,1-(D12*(1+E12))/C12),"")</f>
        <v/>
      </c>
    </row>
    <row r="13">
      <c r="A13" s="26" t="n">
        <v>9</v>
      </c>
      <c r="B13" s="42" t="n"/>
      <c r="C13" s="47">
        <f>IFERROR(INDEX('Product Price List'!$I$5:$I$44,MATCH($B13,'Product Price List'!$B$5:$B$44,0)),"")</f>
        <v/>
      </c>
      <c r="D13" s="47">
        <f>IFERROR(INDEX('Product Price List'!$D$5:$D$44,MATCH($B13,'Product Price List'!$B$5:$B$44,0)),"")</f>
        <v/>
      </c>
      <c r="E13" s="48">
        <f>IFERROR(INDEX('Product Price List'!$E$5:$E$44,MATCH($B13,'Product Price List'!$B$5:$B$44,0)),"")</f>
        <v/>
      </c>
      <c r="F13" s="44" t="n"/>
      <c r="G13" s="31">
        <f>IF(AND(ISNUMBER(C13),C13&gt;0),C13*(1-F13),"")</f>
        <v/>
      </c>
      <c r="H13" s="49">
        <f>IF(AND(ISNUMBER(C13),C13&gt;0,(1-F13)&gt;0,(1+E13)&gt;0),((G13/(1+E13))-D13)/(G13/(1+E13)),"")</f>
        <v/>
      </c>
      <c r="I13" s="35">
        <f>IF(AND(ISNUMBER(C13),C13&gt;0),(G13/(1+E13))-D13,"")</f>
        <v/>
      </c>
      <c r="J13" s="50">
        <f>IF(AND(ISNUMBER(C13),C13&gt;0),MAX(0,1-(D13*(1+E13))/C13),"")</f>
        <v/>
      </c>
    </row>
    <row r="14">
      <c r="A14" s="36" t="n">
        <v>10</v>
      </c>
      <c r="B14" s="42" t="n"/>
      <c r="C14" s="51">
        <f>IFERROR(INDEX('Product Price List'!$I$5:$I$44,MATCH($B14,'Product Price List'!$B$5:$B$44,0)),"")</f>
        <v/>
      </c>
      <c r="D14" s="51">
        <f>IFERROR(INDEX('Product Price List'!$D$5:$D$44,MATCH($B14,'Product Price List'!$B$5:$B$44,0)),"")</f>
        <v/>
      </c>
      <c r="E14" s="52">
        <f>IFERROR(INDEX('Product Price List'!$E$5:$E$44,MATCH($B14,'Product Price List'!$B$5:$B$44,0)),"")</f>
        <v/>
      </c>
      <c r="F14" s="44" t="n"/>
      <c r="G14" s="37">
        <f>IF(AND(ISNUMBER(C14),C14&gt;0),C14*(1-F14),"")</f>
        <v/>
      </c>
      <c r="H14" s="53">
        <f>IF(AND(ISNUMBER(C14),C14&gt;0,(1-F14)&gt;0,(1+E14)&gt;0),((G14/(1+E14))-D14)/(G14/(1+E14)),"")</f>
        <v/>
      </c>
      <c r="I14" s="41">
        <f>IF(AND(ISNUMBER(C14),C14&gt;0),(G14/(1+E14))-D14,"")</f>
        <v/>
      </c>
      <c r="J14" s="54">
        <f>IF(AND(ISNUMBER(C14),C14&gt;0),MAX(0,1-(D14*(1+E14))/C14),"")</f>
        <v/>
      </c>
    </row>
    <row r="15">
      <c r="A15" s="26" t="n">
        <v>11</v>
      </c>
      <c r="B15" s="42" t="n"/>
      <c r="C15" s="47">
        <f>IFERROR(INDEX('Product Price List'!$I$5:$I$44,MATCH($B15,'Product Price List'!$B$5:$B$44,0)),"")</f>
        <v/>
      </c>
      <c r="D15" s="47">
        <f>IFERROR(INDEX('Product Price List'!$D$5:$D$44,MATCH($B15,'Product Price List'!$B$5:$B$44,0)),"")</f>
        <v/>
      </c>
      <c r="E15" s="48">
        <f>IFERROR(INDEX('Product Price List'!$E$5:$E$44,MATCH($B15,'Product Price List'!$B$5:$B$44,0)),"")</f>
        <v/>
      </c>
      <c r="F15" s="44" t="n"/>
      <c r="G15" s="31">
        <f>IF(AND(ISNUMBER(C15),C15&gt;0),C15*(1-F15),"")</f>
        <v/>
      </c>
      <c r="H15" s="49">
        <f>IF(AND(ISNUMBER(C15),C15&gt;0,(1-F15)&gt;0,(1+E15)&gt;0),((G15/(1+E15))-D15)/(G15/(1+E15)),"")</f>
        <v/>
      </c>
      <c r="I15" s="35">
        <f>IF(AND(ISNUMBER(C15),C15&gt;0),(G15/(1+E15))-D15,"")</f>
        <v/>
      </c>
      <c r="J15" s="50">
        <f>IF(AND(ISNUMBER(C15),C15&gt;0),MAX(0,1-(D15*(1+E15))/C15),"")</f>
        <v/>
      </c>
    </row>
    <row r="16">
      <c r="A16" s="36" t="n">
        <v>12</v>
      </c>
      <c r="B16" s="42" t="n"/>
      <c r="C16" s="51">
        <f>IFERROR(INDEX('Product Price List'!$I$5:$I$44,MATCH($B16,'Product Price List'!$B$5:$B$44,0)),"")</f>
        <v/>
      </c>
      <c r="D16" s="51">
        <f>IFERROR(INDEX('Product Price List'!$D$5:$D$44,MATCH($B16,'Product Price List'!$B$5:$B$44,0)),"")</f>
        <v/>
      </c>
      <c r="E16" s="52">
        <f>IFERROR(INDEX('Product Price List'!$E$5:$E$44,MATCH($B16,'Product Price List'!$B$5:$B$44,0)),"")</f>
        <v/>
      </c>
      <c r="F16" s="44" t="n"/>
      <c r="G16" s="37">
        <f>IF(AND(ISNUMBER(C16),C16&gt;0),C16*(1-F16),"")</f>
        <v/>
      </c>
      <c r="H16" s="53">
        <f>IF(AND(ISNUMBER(C16),C16&gt;0,(1-F16)&gt;0,(1+E16)&gt;0),((G16/(1+E16))-D16)/(G16/(1+E16)),"")</f>
        <v/>
      </c>
      <c r="I16" s="41">
        <f>IF(AND(ISNUMBER(C16),C16&gt;0),(G16/(1+E16))-D16,"")</f>
        <v/>
      </c>
      <c r="J16" s="54">
        <f>IF(AND(ISNUMBER(C16),C16&gt;0),MAX(0,1-(D16*(1+E16))/C16),"")</f>
        <v/>
      </c>
    </row>
    <row r="17">
      <c r="A17" s="26" t="n">
        <v>13</v>
      </c>
      <c r="B17" s="42" t="n"/>
      <c r="C17" s="47">
        <f>IFERROR(INDEX('Product Price List'!$I$5:$I$44,MATCH($B17,'Product Price List'!$B$5:$B$44,0)),"")</f>
        <v/>
      </c>
      <c r="D17" s="47">
        <f>IFERROR(INDEX('Product Price List'!$D$5:$D$44,MATCH($B17,'Product Price List'!$B$5:$B$44,0)),"")</f>
        <v/>
      </c>
      <c r="E17" s="48">
        <f>IFERROR(INDEX('Product Price List'!$E$5:$E$44,MATCH($B17,'Product Price List'!$B$5:$B$44,0)),"")</f>
        <v/>
      </c>
      <c r="F17" s="44" t="n"/>
      <c r="G17" s="31">
        <f>IF(AND(ISNUMBER(C17),C17&gt;0),C17*(1-F17),"")</f>
        <v/>
      </c>
      <c r="H17" s="49">
        <f>IF(AND(ISNUMBER(C17),C17&gt;0,(1-F17)&gt;0,(1+E17)&gt;0),((G17/(1+E17))-D17)/(G17/(1+E17)),"")</f>
        <v/>
      </c>
      <c r="I17" s="35">
        <f>IF(AND(ISNUMBER(C17),C17&gt;0),(G17/(1+E17))-D17,"")</f>
        <v/>
      </c>
      <c r="J17" s="50">
        <f>IF(AND(ISNUMBER(C17),C17&gt;0),MAX(0,1-(D17*(1+E17))/C17),"")</f>
        <v/>
      </c>
    </row>
    <row r="18">
      <c r="A18" s="36" t="n">
        <v>14</v>
      </c>
      <c r="B18" s="42" t="n"/>
      <c r="C18" s="51">
        <f>IFERROR(INDEX('Product Price List'!$I$5:$I$44,MATCH($B18,'Product Price List'!$B$5:$B$44,0)),"")</f>
        <v/>
      </c>
      <c r="D18" s="51">
        <f>IFERROR(INDEX('Product Price List'!$D$5:$D$44,MATCH($B18,'Product Price List'!$B$5:$B$44,0)),"")</f>
        <v/>
      </c>
      <c r="E18" s="52">
        <f>IFERROR(INDEX('Product Price List'!$E$5:$E$44,MATCH($B18,'Product Price List'!$B$5:$B$44,0)),"")</f>
        <v/>
      </c>
      <c r="F18" s="44" t="n"/>
      <c r="G18" s="37">
        <f>IF(AND(ISNUMBER(C18),C18&gt;0),C18*(1-F18),"")</f>
        <v/>
      </c>
      <c r="H18" s="53">
        <f>IF(AND(ISNUMBER(C18),C18&gt;0,(1-F18)&gt;0,(1+E18)&gt;0),((G18/(1+E18))-D18)/(G18/(1+E18)),"")</f>
        <v/>
      </c>
      <c r="I18" s="41">
        <f>IF(AND(ISNUMBER(C18),C18&gt;0),(G18/(1+E18))-D18,"")</f>
        <v/>
      </c>
      <c r="J18" s="54">
        <f>IF(AND(ISNUMBER(C18),C18&gt;0),MAX(0,1-(D18*(1+E18))/C18),"")</f>
        <v/>
      </c>
    </row>
    <row r="19">
      <c r="A19" s="26" t="n">
        <v>15</v>
      </c>
      <c r="B19" s="42" t="n"/>
      <c r="C19" s="47">
        <f>IFERROR(INDEX('Product Price List'!$I$5:$I$44,MATCH($B19,'Product Price List'!$B$5:$B$44,0)),"")</f>
        <v/>
      </c>
      <c r="D19" s="47">
        <f>IFERROR(INDEX('Product Price List'!$D$5:$D$44,MATCH($B19,'Product Price List'!$B$5:$B$44,0)),"")</f>
        <v/>
      </c>
      <c r="E19" s="48">
        <f>IFERROR(INDEX('Product Price List'!$E$5:$E$44,MATCH($B19,'Product Price List'!$B$5:$B$44,0)),"")</f>
        <v/>
      </c>
      <c r="F19" s="44" t="n"/>
      <c r="G19" s="31">
        <f>IF(AND(ISNUMBER(C19),C19&gt;0),C19*(1-F19),"")</f>
        <v/>
      </c>
      <c r="H19" s="49">
        <f>IF(AND(ISNUMBER(C19),C19&gt;0,(1-F19)&gt;0,(1+E19)&gt;0),((G19/(1+E19))-D19)/(G19/(1+E19)),"")</f>
        <v/>
      </c>
      <c r="I19" s="35">
        <f>IF(AND(ISNUMBER(C19),C19&gt;0),(G19/(1+E19))-D19,"")</f>
        <v/>
      </c>
      <c r="J19" s="50">
        <f>IF(AND(ISNUMBER(C19),C19&gt;0),MAX(0,1-(D19*(1+E19))/C19),"")</f>
        <v/>
      </c>
    </row>
    <row r="20">
      <c r="A20" s="36" t="n">
        <v>16</v>
      </c>
      <c r="B20" s="42" t="n"/>
      <c r="C20" s="51">
        <f>IFERROR(INDEX('Product Price List'!$I$5:$I$44,MATCH($B20,'Product Price List'!$B$5:$B$44,0)),"")</f>
        <v/>
      </c>
      <c r="D20" s="51">
        <f>IFERROR(INDEX('Product Price List'!$D$5:$D$44,MATCH($B20,'Product Price List'!$B$5:$B$44,0)),"")</f>
        <v/>
      </c>
      <c r="E20" s="52">
        <f>IFERROR(INDEX('Product Price List'!$E$5:$E$44,MATCH($B20,'Product Price List'!$B$5:$B$44,0)),"")</f>
        <v/>
      </c>
      <c r="F20" s="44" t="n"/>
      <c r="G20" s="37">
        <f>IF(AND(ISNUMBER(C20),C20&gt;0),C20*(1-F20),"")</f>
        <v/>
      </c>
      <c r="H20" s="53">
        <f>IF(AND(ISNUMBER(C20),C20&gt;0,(1-F20)&gt;0,(1+E20)&gt;0),((G20/(1+E20))-D20)/(G20/(1+E20)),"")</f>
        <v/>
      </c>
      <c r="I20" s="41">
        <f>IF(AND(ISNUMBER(C20),C20&gt;0),(G20/(1+E20))-D20,"")</f>
        <v/>
      </c>
      <c r="J20" s="54">
        <f>IF(AND(ISNUMBER(C20),C20&gt;0),MAX(0,1-(D20*(1+E20))/C20),"")</f>
        <v/>
      </c>
    </row>
    <row r="21">
      <c r="A21" s="26" t="n">
        <v>17</v>
      </c>
      <c r="B21" s="42" t="n"/>
      <c r="C21" s="47">
        <f>IFERROR(INDEX('Product Price List'!$I$5:$I$44,MATCH($B21,'Product Price List'!$B$5:$B$44,0)),"")</f>
        <v/>
      </c>
      <c r="D21" s="47">
        <f>IFERROR(INDEX('Product Price List'!$D$5:$D$44,MATCH($B21,'Product Price List'!$B$5:$B$44,0)),"")</f>
        <v/>
      </c>
      <c r="E21" s="48">
        <f>IFERROR(INDEX('Product Price List'!$E$5:$E$44,MATCH($B21,'Product Price List'!$B$5:$B$44,0)),"")</f>
        <v/>
      </c>
      <c r="F21" s="44" t="n"/>
      <c r="G21" s="31">
        <f>IF(AND(ISNUMBER(C21),C21&gt;0),C21*(1-F21),"")</f>
        <v/>
      </c>
      <c r="H21" s="49">
        <f>IF(AND(ISNUMBER(C21),C21&gt;0,(1-F21)&gt;0,(1+E21)&gt;0),((G21/(1+E21))-D21)/(G21/(1+E21)),"")</f>
        <v/>
      </c>
      <c r="I21" s="35">
        <f>IF(AND(ISNUMBER(C21),C21&gt;0),(G21/(1+E21))-D21,"")</f>
        <v/>
      </c>
      <c r="J21" s="50">
        <f>IF(AND(ISNUMBER(C21),C21&gt;0),MAX(0,1-(D21*(1+E21))/C21),"")</f>
        <v/>
      </c>
    </row>
    <row r="22">
      <c r="A22" s="36" t="n">
        <v>18</v>
      </c>
      <c r="B22" s="42" t="n"/>
      <c r="C22" s="51">
        <f>IFERROR(INDEX('Product Price List'!$I$5:$I$44,MATCH($B22,'Product Price List'!$B$5:$B$44,0)),"")</f>
        <v/>
      </c>
      <c r="D22" s="51">
        <f>IFERROR(INDEX('Product Price List'!$D$5:$D$44,MATCH($B22,'Product Price List'!$B$5:$B$44,0)),"")</f>
        <v/>
      </c>
      <c r="E22" s="52">
        <f>IFERROR(INDEX('Product Price List'!$E$5:$E$44,MATCH($B22,'Product Price List'!$B$5:$B$44,0)),"")</f>
        <v/>
      </c>
      <c r="F22" s="44" t="n"/>
      <c r="G22" s="37">
        <f>IF(AND(ISNUMBER(C22),C22&gt;0),C22*(1-F22),"")</f>
        <v/>
      </c>
      <c r="H22" s="53">
        <f>IF(AND(ISNUMBER(C22),C22&gt;0,(1-F22)&gt;0,(1+E22)&gt;0),((G22/(1+E22))-D22)/(G22/(1+E22)),"")</f>
        <v/>
      </c>
      <c r="I22" s="41">
        <f>IF(AND(ISNUMBER(C22),C22&gt;0),(G22/(1+E22))-D22,"")</f>
        <v/>
      </c>
      <c r="J22" s="54">
        <f>IF(AND(ISNUMBER(C22),C22&gt;0),MAX(0,1-(D22*(1+E22))/C22),"")</f>
        <v/>
      </c>
    </row>
    <row r="23">
      <c r="A23" s="26" t="n">
        <v>19</v>
      </c>
      <c r="B23" s="42" t="n"/>
      <c r="C23" s="47">
        <f>IFERROR(INDEX('Product Price List'!$I$5:$I$44,MATCH($B23,'Product Price List'!$B$5:$B$44,0)),"")</f>
        <v/>
      </c>
      <c r="D23" s="47">
        <f>IFERROR(INDEX('Product Price List'!$D$5:$D$44,MATCH($B23,'Product Price List'!$B$5:$B$44,0)),"")</f>
        <v/>
      </c>
      <c r="E23" s="48">
        <f>IFERROR(INDEX('Product Price List'!$E$5:$E$44,MATCH($B23,'Product Price List'!$B$5:$B$44,0)),"")</f>
        <v/>
      </c>
      <c r="F23" s="44" t="n"/>
      <c r="G23" s="31">
        <f>IF(AND(ISNUMBER(C23),C23&gt;0),C23*(1-F23),"")</f>
        <v/>
      </c>
      <c r="H23" s="49">
        <f>IF(AND(ISNUMBER(C23),C23&gt;0,(1-F23)&gt;0,(1+E23)&gt;0),((G23/(1+E23))-D23)/(G23/(1+E23)),"")</f>
        <v/>
      </c>
      <c r="I23" s="35">
        <f>IF(AND(ISNUMBER(C23),C23&gt;0),(G23/(1+E23))-D23,"")</f>
        <v/>
      </c>
      <c r="J23" s="50">
        <f>IF(AND(ISNUMBER(C23),C23&gt;0),MAX(0,1-(D23*(1+E23))/C23),"")</f>
        <v/>
      </c>
    </row>
    <row r="24">
      <c r="A24" s="36" t="n">
        <v>20</v>
      </c>
      <c r="B24" s="42" t="n"/>
      <c r="C24" s="51">
        <f>IFERROR(INDEX('Product Price List'!$I$5:$I$44,MATCH($B24,'Product Price List'!$B$5:$B$44,0)),"")</f>
        <v/>
      </c>
      <c r="D24" s="51">
        <f>IFERROR(INDEX('Product Price List'!$D$5:$D$44,MATCH($B24,'Product Price List'!$B$5:$B$44,0)),"")</f>
        <v/>
      </c>
      <c r="E24" s="52">
        <f>IFERROR(INDEX('Product Price List'!$E$5:$E$44,MATCH($B24,'Product Price List'!$B$5:$B$44,0)),"")</f>
        <v/>
      </c>
      <c r="F24" s="44" t="n"/>
      <c r="G24" s="37">
        <f>IF(AND(ISNUMBER(C24),C24&gt;0),C24*(1-F24),"")</f>
        <v/>
      </c>
      <c r="H24" s="53">
        <f>IF(AND(ISNUMBER(C24),C24&gt;0,(1-F24)&gt;0,(1+E24)&gt;0),((G24/(1+E24))-D24)/(G24/(1+E24)),"")</f>
        <v/>
      </c>
      <c r="I24" s="41">
        <f>IF(AND(ISNUMBER(C24),C24&gt;0),(G24/(1+E24))-D24,"")</f>
        <v/>
      </c>
      <c r="J24" s="54">
        <f>IF(AND(ISNUMBER(C24),C24&gt;0),MAX(0,1-(D24*(1+E24))/C24),"")</f>
        <v/>
      </c>
    </row>
    <row r="25">
      <c r="A25" s="26" t="n">
        <v>21</v>
      </c>
      <c r="B25" s="42" t="n"/>
      <c r="C25" s="47">
        <f>IFERROR(INDEX('Product Price List'!$I$5:$I$44,MATCH($B25,'Product Price List'!$B$5:$B$44,0)),"")</f>
        <v/>
      </c>
      <c r="D25" s="47">
        <f>IFERROR(INDEX('Product Price List'!$D$5:$D$44,MATCH($B25,'Product Price List'!$B$5:$B$44,0)),"")</f>
        <v/>
      </c>
      <c r="E25" s="48">
        <f>IFERROR(INDEX('Product Price List'!$E$5:$E$44,MATCH($B25,'Product Price List'!$B$5:$B$44,0)),"")</f>
        <v/>
      </c>
      <c r="F25" s="44" t="n"/>
      <c r="G25" s="31">
        <f>IF(AND(ISNUMBER(C25),C25&gt;0),C25*(1-F25),"")</f>
        <v/>
      </c>
      <c r="H25" s="49">
        <f>IF(AND(ISNUMBER(C25),C25&gt;0,(1-F25)&gt;0,(1+E25)&gt;0),((G25/(1+E25))-D25)/(G25/(1+E25)),"")</f>
        <v/>
      </c>
      <c r="I25" s="35">
        <f>IF(AND(ISNUMBER(C25),C25&gt;0),(G25/(1+E25))-D25,"")</f>
        <v/>
      </c>
      <c r="J25" s="50">
        <f>IF(AND(ISNUMBER(C25),C25&gt;0),MAX(0,1-(D25*(1+E25))/C25),"")</f>
        <v/>
      </c>
    </row>
    <row r="26">
      <c r="A26" s="36" t="n">
        <v>22</v>
      </c>
      <c r="B26" s="42" t="n"/>
      <c r="C26" s="51">
        <f>IFERROR(INDEX('Product Price List'!$I$5:$I$44,MATCH($B26,'Product Price List'!$B$5:$B$44,0)),"")</f>
        <v/>
      </c>
      <c r="D26" s="51">
        <f>IFERROR(INDEX('Product Price List'!$D$5:$D$44,MATCH($B26,'Product Price List'!$B$5:$B$44,0)),"")</f>
        <v/>
      </c>
      <c r="E26" s="52">
        <f>IFERROR(INDEX('Product Price List'!$E$5:$E$44,MATCH($B26,'Product Price List'!$B$5:$B$44,0)),"")</f>
        <v/>
      </c>
      <c r="F26" s="44" t="n"/>
      <c r="G26" s="37">
        <f>IF(AND(ISNUMBER(C26),C26&gt;0),C26*(1-F26),"")</f>
        <v/>
      </c>
      <c r="H26" s="53">
        <f>IF(AND(ISNUMBER(C26),C26&gt;0,(1-F26)&gt;0,(1+E26)&gt;0),((G26/(1+E26))-D26)/(G26/(1+E26)),"")</f>
        <v/>
      </c>
      <c r="I26" s="41">
        <f>IF(AND(ISNUMBER(C26),C26&gt;0),(G26/(1+E26))-D26,"")</f>
        <v/>
      </c>
      <c r="J26" s="54">
        <f>IF(AND(ISNUMBER(C26),C26&gt;0),MAX(0,1-(D26*(1+E26))/C26),"")</f>
        <v/>
      </c>
    </row>
    <row r="27">
      <c r="A27" s="26" t="n">
        <v>23</v>
      </c>
      <c r="B27" s="42" t="n"/>
      <c r="C27" s="47">
        <f>IFERROR(INDEX('Product Price List'!$I$5:$I$44,MATCH($B27,'Product Price List'!$B$5:$B$44,0)),"")</f>
        <v/>
      </c>
      <c r="D27" s="47">
        <f>IFERROR(INDEX('Product Price List'!$D$5:$D$44,MATCH($B27,'Product Price List'!$B$5:$B$44,0)),"")</f>
        <v/>
      </c>
      <c r="E27" s="48">
        <f>IFERROR(INDEX('Product Price List'!$E$5:$E$44,MATCH($B27,'Product Price List'!$B$5:$B$44,0)),"")</f>
        <v/>
      </c>
      <c r="F27" s="44" t="n"/>
      <c r="G27" s="31">
        <f>IF(AND(ISNUMBER(C27),C27&gt;0),C27*(1-F27),"")</f>
        <v/>
      </c>
      <c r="H27" s="49">
        <f>IF(AND(ISNUMBER(C27),C27&gt;0,(1-F27)&gt;0,(1+E27)&gt;0),((G27/(1+E27))-D27)/(G27/(1+E27)),"")</f>
        <v/>
      </c>
      <c r="I27" s="35">
        <f>IF(AND(ISNUMBER(C27),C27&gt;0),(G27/(1+E27))-D27,"")</f>
        <v/>
      </c>
      <c r="J27" s="50">
        <f>IF(AND(ISNUMBER(C27),C27&gt;0),MAX(0,1-(D27*(1+E27))/C27),"")</f>
        <v/>
      </c>
    </row>
    <row r="28">
      <c r="A28" s="36" t="n">
        <v>24</v>
      </c>
      <c r="B28" s="42" t="n"/>
      <c r="C28" s="51">
        <f>IFERROR(INDEX('Product Price List'!$I$5:$I$44,MATCH($B28,'Product Price List'!$B$5:$B$44,0)),"")</f>
        <v/>
      </c>
      <c r="D28" s="51">
        <f>IFERROR(INDEX('Product Price List'!$D$5:$D$44,MATCH($B28,'Product Price List'!$B$5:$B$44,0)),"")</f>
        <v/>
      </c>
      <c r="E28" s="52">
        <f>IFERROR(INDEX('Product Price List'!$E$5:$E$44,MATCH($B28,'Product Price List'!$B$5:$B$44,0)),"")</f>
        <v/>
      </c>
      <c r="F28" s="44" t="n"/>
      <c r="G28" s="37">
        <f>IF(AND(ISNUMBER(C28),C28&gt;0),C28*(1-F28),"")</f>
        <v/>
      </c>
      <c r="H28" s="53">
        <f>IF(AND(ISNUMBER(C28),C28&gt;0,(1-F28)&gt;0,(1+E28)&gt;0),((G28/(1+E28))-D28)/(G28/(1+E28)),"")</f>
        <v/>
      </c>
      <c r="I28" s="41">
        <f>IF(AND(ISNUMBER(C28),C28&gt;0),(G28/(1+E28))-D28,"")</f>
        <v/>
      </c>
      <c r="J28" s="54">
        <f>IF(AND(ISNUMBER(C28),C28&gt;0),MAX(0,1-(D28*(1+E28))/C28),"")</f>
        <v/>
      </c>
    </row>
    <row r="29">
      <c r="A29" s="26" t="n">
        <v>25</v>
      </c>
      <c r="B29" s="42" t="n"/>
      <c r="C29" s="47">
        <f>IFERROR(INDEX('Product Price List'!$I$5:$I$44,MATCH($B29,'Product Price List'!$B$5:$B$44,0)),"")</f>
        <v/>
      </c>
      <c r="D29" s="47">
        <f>IFERROR(INDEX('Product Price List'!$D$5:$D$44,MATCH($B29,'Product Price List'!$B$5:$B$44,0)),"")</f>
        <v/>
      </c>
      <c r="E29" s="48">
        <f>IFERROR(INDEX('Product Price List'!$E$5:$E$44,MATCH($B29,'Product Price List'!$B$5:$B$44,0)),"")</f>
        <v/>
      </c>
      <c r="F29" s="44" t="n"/>
      <c r="G29" s="31">
        <f>IF(AND(ISNUMBER(C29),C29&gt;0),C29*(1-F29),"")</f>
        <v/>
      </c>
      <c r="H29" s="49">
        <f>IF(AND(ISNUMBER(C29),C29&gt;0,(1-F29)&gt;0,(1+E29)&gt;0),((G29/(1+E29))-D29)/(G29/(1+E29)),"")</f>
        <v/>
      </c>
      <c r="I29" s="35">
        <f>IF(AND(ISNUMBER(C29),C29&gt;0),(G29/(1+E29))-D29,"")</f>
        <v/>
      </c>
      <c r="J29" s="50">
        <f>IF(AND(ISNUMBER(C29),C29&gt;0),MAX(0,1-(D29*(1+E29))/C29),"")</f>
        <v/>
      </c>
    </row>
    <row r="30"/>
    <row r="31"/>
    <row r="32">
      <c r="B32" s="4" t="inlineStr">
        <is>
          <t>Break-even discount is the largest discount you can give before profit turns negative. MRP, cost and GST are pulled from the Product Price List, so price a product there first, then pick it here.</t>
        </is>
      </c>
    </row>
    <row r="33"/>
    <row r="34">
      <c r="B34" s="23" t="inlineStr">
        <is>
          <t>Powered by Petpooja Invoice: GST billing, barcode scanning and instant pricing. petpooja.com/invoice</t>
        </is>
      </c>
    </row>
  </sheetData>
  <sheetProtection selectLockedCells="0" selectUnlockedCells="0" sheet="1" objects="0" insertRows="1" insertHyperlinks="1" autoFilter="1" scenarios="0" formatColumns="1" deleteColumns="1" insertColumns="1" pivotTables="1" deleteRows="1" formatCells="1" formatRows="1" sort="1"/>
  <mergeCells count="4">
    <mergeCell ref="B34:J34"/>
    <mergeCell ref="B32:J32"/>
    <mergeCell ref="B1:J1"/>
    <mergeCell ref="B2:J2"/>
  </mergeCells>
  <conditionalFormatting sqref="H5:H29">
    <cfRule type="cellIs" priority="1" operator="lessThan" dxfId="0">
      <formula>0</formula>
    </cfRule>
    <cfRule type="cellIs" priority="2" operator="between" dxfId="1">
      <formula>0</formula>
      <formula>0.1</formula>
    </cfRule>
    <cfRule type="cellIs" priority="3" operator="greaterThan" dxfId="2">
      <formula>0.1</formula>
    </cfRule>
  </conditionalFormatting>
  <dataValidations count="1">
    <dataValidation sqref="B5 B6 B7 B8 B9 B10 B11 B12 B13 B14 B15 B16 B17 B18 B19 B20 B21 B22 B23 B24 B25 B26 B27 B28 B29" showDropDown="0" showInputMessage="0" showErrorMessage="0" allowBlank="1" prompt="Pick a product you priced on the Product Price List" type="list">
      <formula1>'Product Price List'!$B$5:$B$44</formula1>
    </dataValidation>
  </dataValidations>
  <pageMargins left="0.75" right="0.75" top="1" bottom="1" header="0.5" footer="0.5"/>
</worksheet>
</file>

<file path=xl/worksheets/sheet5.xml><?xml version="1.0" encoding="utf-8"?>
<worksheet xmlns="http://schemas.openxmlformats.org/spreadsheetml/2006/main">
  <sheetPr>
    <tabColor rgb="00C52031"/>
    <outlinePr summaryBelow="1" summaryRight="1"/>
    <pageSetUpPr/>
  </sheetPr>
  <dimension ref="B2:E30"/>
  <sheetViews>
    <sheetView showGridLines="0" workbookViewId="0">
      <selection activeCell="A1" sqref="A1"/>
    </sheetView>
  </sheetViews>
  <sheetFormatPr baseColWidth="8" defaultRowHeight="15"/>
  <cols>
    <col width="3" customWidth="1" min="1" max="1"/>
    <col width="34" customWidth="1" min="2" max="2"/>
    <col width="26" customWidth="1" min="3" max="3"/>
    <col width="26" customWidth="1" min="4" max="4"/>
    <col width="30" customWidth="1" min="5" max="5"/>
  </cols>
  <sheetData>
    <row r="2">
      <c r="B2" s="55" t="inlineStr">
        <is>
          <t>Margin Guide &amp; Markup vs Margin Reference</t>
        </is>
      </c>
    </row>
    <row r="4">
      <c r="B4" s="12" t="inlineStr">
        <is>
          <t>Markup vs Margin: the same profit, two ways to read it</t>
        </is>
      </c>
    </row>
    <row r="5">
      <c r="B5" s="56" t="inlineStr">
        <is>
          <t>Markup % (on cost)</t>
        </is>
      </c>
      <c r="C5" s="56" t="inlineStr">
        <is>
          <t>Margin % (on selling price)</t>
        </is>
      </c>
      <c r="D5" s="56" t="inlineStr">
        <is>
          <t>Example: buy ₹100, sell for</t>
        </is>
      </c>
    </row>
    <row r="6">
      <c r="B6" s="36" t="inlineStr">
        <is>
          <t>20%</t>
        </is>
      </c>
      <c r="C6" s="36" t="inlineStr">
        <is>
          <t>16.7%</t>
        </is>
      </c>
      <c r="D6" s="36" t="inlineStr">
        <is>
          <t>₹120.00</t>
        </is>
      </c>
    </row>
    <row r="7">
      <c r="B7" s="26" t="inlineStr">
        <is>
          <t>25%</t>
        </is>
      </c>
      <c r="C7" s="26" t="inlineStr">
        <is>
          <t>20.0%</t>
        </is>
      </c>
      <c r="D7" s="26" t="inlineStr">
        <is>
          <t>₹125.00</t>
        </is>
      </c>
    </row>
    <row r="8">
      <c r="B8" s="36" t="inlineStr">
        <is>
          <t>33.3%</t>
        </is>
      </c>
      <c r="C8" s="36" t="inlineStr">
        <is>
          <t>25.0%</t>
        </is>
      </c>
      <c r="D8" s="36" t="inlineStr">
        <is>
          <t>₹133.30</t>
        </is>
      </c>
    </row>
    <row r="9">
      <c r="B9" s="26" t="inlineStr">
        <is>
          <t>50%</t>
        </is>
      </c>
      <c r="C9" s="26" t="inlineStr">
        <is>
          <t>33.3%</t>
        </is>
      </c>
      <c r="D9" s="26" t="inlineStr">
        <is>
          <t>₹150.00</t>
        </is>
      </c>
    </row>
    <row r="10">
      <c r="B10" s="36" t="inlineStr">
        <is>
          <t>67%</t>
        </is>
      </c>
      <c r="C10" s="36" t="inlineStr">
        <is>
          <t>40.0%</t>
        </is>
      </c>
      <c r="D10" s="36" t="inlineStr">
        <is>
          <t>₹167.00</t>
        </is>
      </c>
    </row>
    <row r="11">
      <c r="B11" s="26" t="inlineStr">
        <is>
          <t>100%</t>
        </is>
      </c>
      <c r="C11" s="26" t="inlineStr">
        <is>
          <t>50.0%</t>
        </is>
      </c>
      <c r="D11" s="26" t="inlineStr">
        <is>
          <t>₹200.00</t>
        </is>
      </c>
    </row>
    <row r="12">
      <c r="B12" s="36" t="inlineStr">
        <is>
          <t>150%</t>
        </is>
      </c>
      <c r="C12" s="36" t="inlineStr">
        <is>
          <t>60.0%</t>
        </is>
      </c>
      <c r="D12" s="36" t="inlineStr">
        <is>
          <t>₹250.00</t>
        </is>
      </c>
    </row>
    <row r="15">
      <c r="B15" s="12" t="inlineStr">
        <is>
          <t>Typical retail gross margins in India (directional ranges, not a guarantee)</t>
        </is>
      </c>
    </row>
    <row r="16">
      <c r="B16" s="56" t="inlineStr">
        <is>
          <t>Category</t>
        </is>
      </c>
      <c r="C16" s="56" t="inlineStr">
        <is>
          <t>Typical gross margin range</t>
        </is>
      </c>
      <c r="D16" s="56" t="inlineStr">
        <is>
          <t>Notes</t>
        </is>
      </c>
    </row>
    <row r="17">
      <c r="B17" s="57" t="inlineStr">
        <is>
          <t>Grocery / kirana (staples)</t>
        </is>
      </c>
      <c r="C17" s="58" t="inlineStr">
        <is>
          <t>8% - 15%</t>
        </is>
      </c>
      <c r="D17" s="57" t="inlineStr">
        <is>
          <t>High volume, thin margin; MRP-driven</t>
        </is>
      </c>
    </row>
    <row r="18">
      <c r="B18" s="59" t="inlineStr">
        <is>
          <t>Packaged FMCG</t>
        </is>
      </c>
      <c r="C18" s="60" t="inlineStr">
        <is>
          <t>10% - 20%</t>
        </is>
      </c>
      <c r="D18" s="59" t="inlineStr">
        <is>
          <t>Margin set by distributor slabs</t>
        </is>
      </c>
    </row>
    <row r="19">
      <c r="B19" s="57" t="inlineStr">
        <is>
          <t>Apparel &amp; garments</t>
        </is>
      </c>
      <c r="C19" s="58" t="inlineStr">
        <is>
          <t>35% - 55%</t>
        </is>
      </c>
      <c r="D19" s="57" t="inlineStr">
        <is>
          <t>Seasonal; discounts eat into this</t>
        </is>
      </c>
    </row>
    <row r="20">
      <c r="B20" s="59" t="inlineStr">
        <is>
          <t>Footwear</t>
        </is>
      </c>
      <c r="C20" s="60" t="inlineStr">
        <is>
          <t>35% - 50%</t>
        </is>
      </c>
      <c r="D20" s="59" t="inlineStr">
        <is>
          <t>Brand vs unbranded varies widely</t>
        </is>
      </c>
    </row>
    <row r="21">
      <c r="B21" s="57" t="inlineStr">
        <is>
          <t>Consumer electronics</t>
        </is>
      </c>
      <c r="C21" s="58" t="inlineStr">
        <is>
          <t>5% - 15%</t>
        </is>
      </c>
      <c r="D21" s="57" t="inlineStr">
        <is>
          <t>Thin on phones, better on accessories</t>
        </is>
      </c>
    </row>
    <row r="22">
      <c r="B22" s="59" t="inlineStr">
        <is>
          <t>Mobile accessories</t>
        </is>
      </c>
      <c r="C22" s="60" t="inlineStr">
        <is>
          <t>30% - 60%</t>
        </is>
      </c>
      <c r="D22" s="59" t="inlineStr">
        <is>
          <t>Where electronics stores make money</t>
        </is>
      </c>
    </row>
    <row r="23">
      <c r="B23" s="57" t="inlineStr">
        <is>
          <t>Pharmacy (scheduled drugs)</t>
        </is>
      </c>
      <c r="C23" s="58" t="inlineStr">
        <is>
          <t>16% - 20%</t>
        </is>
      </c>
      <c r="D23" s="57" t="inlineStr">
        <is>
          <t>Retailer margin largely regulated</t>
        </is>
      </c>
    </row>
    <row r="24">
      <c r="B24" s="59" t="inlineStr">
        <is>
          <t>Cosmetics &amp; personal care</t>
        </is>
      </c>
      <c r="C24" s="60" t="inlineStr">
        <is>
          <t>30% - 50%</t>
        </is>
      </c>
      <c r="D24" s="59" t="inlineStr">
        <is>
          <t>Strong margin, watch expiry</t>
        </is>
      </c>
    </row>
    <row r="25">
      <c r="B25" s="57" t="inlineStr">
        <is>
          <t>Stationery &amp; books</t>
        </is>
      </c>
      <c r="C25" s="58" t="inlineStr">
        <is>
          <t>20% - 35%</t>
        </is>
      </c>
      <c r="D25" s="57" t="inlineStr">
        <is>
          <t>Books often MRP-capped</t>
        </is>
      </c>
    </row>
    <row r="26">
      <c r="B26" s="59" t="inlineStr">
        <is>
          <t>Home &amp; kitchenware</t>
        </is>
      </c>
      <c r="C26" s="60" t="inlineStr">
        <is>
          <t>30% - 45%</t>
        </is>
      </c>
      <c r="D26" s="59" t="inlineStr">
        <is>
          <t>Good margin, slower turnover</t>
        </is>
      </c>
    </row>
    <row r="28">
      <c r="B28" s="4" t="inlineStr">
        <is>
          <t>Ranges above are directional industry observations to sanity-check your pricing, not published statistics. Your real margin depends on your buying power, location and turnover.</t>
        </is>
      </c>
    </row>
    <row r="30">
      <c r="B30" s="61" t="inlineStr">
        <is>
          <t>Price every product in seconds with Petpooja Invoice: GST slabs built in, barcode scanning, and MRP printed straight onto the label. petpooja.com/invoice</t>
        </is>
      </c>
    </row>
  </sheetData>
  <mergeCells count="2">
    <mergeCell ref="B28:E28"/>
    <mergeCell ref="B30:E3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2026-07-13T13:09:31Z</dcterms:created>
  <dcterms:modified xmlns:dcterms="http://purl.org/dc/terms/" xmlns:xsi="http://www.w3.org/2001/XMLSchema-instance" xsi:type="dcterms:W3CDTF">2026-07-13T13:09:31Z</dcterms:modified>
</cp:coreProperties>
</file>