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Plan" sheetId="2" state="visible" r:id="rId2"/>
    <sheet xmlns:r="http://schemas.openxmlformats.org/officeDocument/2006/relationships" name="Stock List" sheetId="3" state="visible" r:id="rId3"/>
    <sheet xmlns:r="http://schemas.openxmlformats.org/officeDocument/2006/relationships" name="Before You Stock" sheetId="4" state="visible" r:id="rId4"/>
    <sheet xmlns:r="http://schemas.openxmlformats.org/officeDocument/2006/relationships" name="Example Plan" sheetId="5" state="visible" r:id="rId5"/>
    <sheet xmlns:r="http://schemas.openxmlformats.org/officeDocument/2006/relationships" name="Example Stock List" sheetId="6" state="visible" r:id="rId6"/>
    <sheet xmlns:r="http://schemas.openxmlformats.org/officeDocument/2006/relationships" name="Lists" sheetId="7" state="hidden" r:id="rId7"/>
  </sheets>
  <definedNames>
    <definedName name="_xlnm.Print_Area" localSheetId="0">'Instructions'!$A$1:$D$36</definedName>
    <definedName name="_xlnm.Print_Area" localSheetId="1">'Plan'!$A$1:$J$58</definedName>
    <definedName name="_xlnm._FilterDatabase" localSheetId="2" hidden="1">'Stock List'!$B$5:$U$115</definedName>
    <definedName name="_xlnm.Print_Titles" localSheetId="2">'Stock List'!$5:$5</definedName>
    <definedName name="_xlnm.Print_Area" localSheetId="2">'Stock List'!$A$1:$T$125</definedName>
    <definedName name="_xlnm.Print_Titles" localSheetId="3">'Before You Stock'!$5:$5</definedName>
    <definedName name="_xlnm.Print_Area" localSheetId="3">'Before You Stock'!$A$1:$E$25</definedName>
    <definedName name="_xlnm.Print_Area" localSheetId="4">'Example Plan'!$A$1:$J$58</definedName>
    <definedName name="_xlnm._FilterDatabase" localSheetId="5" hidden="1">'Example Stock List'!$B$5:$U$115</definedName>
    <definedName name="_xlnm.Print_Titles" localSheetId="5">'Example Stock List'!$5:$5</definedName>
    <definedName name="_xlnm.Print_Area" localSheetId="5">'Example Stock List'!$A$1:$T$125</definedName>
  </definedNames>
  <calcPr calcId="124519" fullCalcOnLoad="1"/>
</workbook>
</file>

<file path=xl/styles.xml><?xml version="1.0" encoding="utf-8"?>
<styleSheet xmlns="http://schemas.openxmlformats.org/spreadsheetml/2006/main">
  <numFmts count="8">
    <numFmt numFmtId="164" formatCode="DD-MMM-YYYY"/>
    <numFmt numFmtId="165" formatCode="&quot;₹&quot;#,##,##0;-&quot;₹&quot;#,##,##0;&quot;₹&quot;0"/>
    <numFmt numFmtId="166" formatCode="#,##0.##;-#,##0.##;&quot;&quot;"/>
    <numFmt numFmtId="167" formatCode="#,##,##0.00;-#,##,##0.00;&quot;&quot;"/>
    <numFmt numFmtId="168" formatCode="0;-0;&quot;&quot;"/>
    <numFmt numFmtId="169" formatCode="0.0%;-0.0%;0.0%"/>
    <numFmt numFmtId="170" formatCode="0;-0;&quot;-&quot;"/>
    <numFmt numFmtId="171" formatCode="yyyy-mm-dd"/>
  </numFmts>
  <fonts count="9">
    <font>
      <name val="Calibri"/>
      <family val="2"/>
      <color theme="1"/>
      <sz val="11"/>
      <scheme val="minor"/>
    </font>
    <font>
      <name val="Calibri"/>
      <b val="1"/>
      <color rgb="00FFFFFF"/>
      <sz val="11"/>
    </font>
    <font>
      <name val="Calibri"/>
      <color rgb="001F2937"/>
      <sz val="10"/>
    </font>
    <font>
      <name val="Calibri"/>
      <b val="1"/>
      <color rgb="001F2937"/>
      <sz val="16"/>
    </font>
    <font>
      <name val="Calibri"/>
      <i val="1"/>
      <color rgb="006B7280"/>
      <sz val="9"/>
    </font>
    <font>
      <name val="Calibri"/>
      <b val="1"/>
      <color rgb="001F2937"/>
      <sz val="10"/>
    </font>
    <font>
      <name val="Calibri"/>
      <b val="1"/>
      <color rgb="00C52031"/>
      <sz val="9"/>
    </font>
    <font>
      <name val="Calibri"/>
      <b val="1"/>
      <color rgb="0015803D"/>
      <sz val="10"/>
    </font>
    <font>
      <name val="Calibri"/>
      <b val="1"/>
      <color rgb="00C52031"/>
      <sz val="12"/>
    </font>
  </fonts>
  <fills count="7">
    <fill>
      <patternFill/>
    </fill>
    <fill>
      <patternFill patternType="gray125"/>
    </fill>
    <fill>
      <patternFill patternType="solid">
        <fgColor rgb="00C52031"/>
        <bgColor rgb="00C52031"/>
      </patternFill>
    </fill>
    <fill>
      <patternFill patternType="solid">
        <fgColor rgb="00F9FAFB"/>
        <bgColor rgb="00F9FAFB"/>
      </patternFill>
    </fill>
    <fill>
      <patternFill patternType="solid">
        <fgColor rgb="00FFF4C2"/>
        <bgColor rgb="00FFF4C2"/>
      </patternFill>
    </fill>
    <fill>
      <patternFill patternType="solid">
        <fgColor rgb="001F2937"/>
        <bgColor rgb="001F2937"/>
      </patternFill>
    </fill>
    <fill>
      <patternFill patternType="solid">
        <fgColor rgb="00F3F4F6"/>
        <bgColor rgb="00F3F4F6"/>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44">
    <xf numFmtId="0" fontId="0" fillId="0" borderId="0" pivotButton="0" quotePrefix="0" xfId="0"/>
    <xf numFmtId="0" fontId="3" fillId="0" borderId="0" applyAlignment="1" pivotButton="0" quotePrefix="0" xfId="0">
      <alignment horizontal="left" vertical="center" wrapText="1"/>
    </xf>
    <xf numFmtId="0" fontId="8" fillId="0" borderId="0" applyAlignment="1" pivotButton="0" quotePrefix="0" xfId="0">
      <alignment horizontal="left" vertical="center" wrapText="1"/>
    </xf>
    <xf numFmtId="0" fontId="1" fillId="2" borderId="0" applyAlignment="1" pivotButton="0" quotePrefix="0" xfId="0">
      <alignment horizontal="left" vertical="center" wrapText="1"/>
    </xf>
    <xf numFmtId="0" fontId="0" fillId="2" borderId="0" pivotButton="0" quotePrefix="0" xfId="0"/>
    <xf numFmtId="0" fontId="5" fillId="3" borderId="1" applyAlignment="1" pivotButton="0" quotePrefix="0" xfId="0">
      <alignment horizontal="left" vertical="top" wrapText="1"/>
    </xf>
    <xf numFmtId="0" fontId="2" fillId="0" borderId="1" applyAlignment="1" pivotButton="0" quotePrefix="0" xfId="0">
      <alignment horizontal="left" vertical="top" wrapText="1"/>
    </xf>
    <xf numFmtId="0" fontId="0" fillId="0" borderId="1" pivotButton="0" quotePrefix="0" xfId="0"/>
    <xf numFmtId="0" fontId="4" fillId="6" borderId="0" applyAlignment="1" pivotButton="0" quotePrefix="0" xfId="0">
      <alignment horizontal="left" vertical="top" wrapText="1"/>
    </xf>
    <xf numFmtId="0" fontId="0" fillId="6" borderId="0" pivotButton="0" quotePrefix="0" xfId="0"/>
    <xf numFmtId="0" fontId="4" fillId="0" borderId="0" applyAlignment="1" pivotButton="0" quotePrefix="0" xfId="0">
      <alignment horizontal="center" vertical="center" wrapText="1"/>
    </xf>
    <xf numFmtId="0" fontId="4" fillId="0" borderId="0" applyAlignment="1" pivotButton="0" quotePrefix="0" xfId="0">
      <alignment horizontal="left" vertical="top" wrapText="1"/>
    </xf>
    <xf numFmtId="0" fontId="5" fillId="3" borderId="1" applyAlignment="1" pivotButton="0" quotePrefix="0" xfId="0">
      <alignment horizontal="left" vertical="center" wrapText="1"/>
    </xf>
    <xf numFmtId="0" fontId="2" fillId="4" borderId="1" applyAlignment="1" applyProtection="1" pivotButton="0" quotePrefix="0" xfId="0">
      <alignment horizontal="left" vertical="center" wrapText="1"/>
      <protection locked="0" hidden="0"/>
    </xf>
    <xf numFmtId="0" fontId="0" fillId="4" borderId="1" applyProtection="1" pivotButton="0" quotePrefix="0" xfId="0">
      <protection locked="0" hidden="0"/>
    </xf>
    <xf numFmtId="164" fontId="2" fillId="4" borderId="1" applyAlignment="1" applyProtection="1" pivotButton="0" quotePrefix="0" xfId="0">
      <alignment horizontal="left" vertical="center" wrapText="1"/>
      <protection locked="0" hidden="0"/>
    </xf>
    <xf numFmtId="165" fontId="2" fillId="4" borderId="1" applyAlignment="1" applyProtection="1" pivotButton="0" quotePrefix="0" xfId="0">
      <alignment horizontal="left" vertical="center" wrapText="1"/>
      <protection locked="0" hidden="0"/>
    </xf>
    <xf numFmtId="0" fontId="1" fillId="5" borderId="1" applyAlignment="1" pivotButton="0" quotePrefix="0" xfId="0">
      <alignment horizontal="center" vertical="center" wrapText="1"/>
    </xf>
    <xf numFmtId="165" fontId="2" fillId="0" borderId="1" applyAlignment="1" pivotButton="0" quotePrefix="0" xfId="0">
      <alignment horizontal="right" vertical="center"/>
    </xf>
    <xf numFmtId="169" fontId="2" fillId="0" borderId="1" applyAlignment="1" pivotButton="0" quotePrefix="0" xfId="0">
      <alignment horizontal="right" vertical="center"/>
    </xf>
    <xf numFmtId="170" fontId="2" fillId="0" borderId="1" applyAlignment="1" pivotButton="0" quotePrefix="0" xfId="0">
      <alignment horizontal="center" vertical="center" wrapText="1"/>
    </xf>
    <xf numFmtId="0" fontId="5" fillId="6" borderId="1" applyAlignment="1" pivotButton="0" quotePrefix="0" xfId="0">
      <alignment horizontal="left" vertical="center" wrapText="1"/>
    </xf>
    <xf numFmtId="165" fontId="5" fillId="6" borderId="1" applyAlignment="1" pivotButton="0" quotePrefix="0" xfId="0">
      <alignment horizontal="right" vertical="center"/>
    </xf>
    <xf numFmtId="169" fontId="5" fillId="6" borderId="1" applyAlignment="1" pivotButton="0" quotePrefix="0" xfId="0">
      <alignment horizontal="right" vertical="center"/>
    </xf>
    <xf numFmtId="170" fontId="5" fillId="6" borderId="1" applyAlignment="1" pivotButton="0" quotePrefix="0" xfId="0">
      <alignment horizontal="center" vertical="center" wrapText="1"/>
    </xf>
    <xf numFmtId="0" fontId="6" fillId="0" borderId="0" applyAlignment="1" pivotButton="0" quotePrefix="0" xfId="0">
      <alignment horizontal="left" vertical="top" wrapText="1"/>
    </xf>
    <xf numFmtId="165" fontId="5" fillId="0" borderId="1" applyAlignment="1" pivotButton="0" quotePrefix="0" xfId="0">
      <alignment horizontal="right" vertical="center"/>
    </xf>
    <xf numFmtId="0" fontId="6" fillId="0" borderId="1" applyAlignment="1" pivotButton="0" quotePrefix="0" xfId="0">
      <alignment horizontal="left" vertical="top" wrapText="1"/>
    </xf>
    <xf numFmtId="0" fontId="7" fillId="0" borderId="1" applyAlignment="1" pivotButton="0" quotePrefix="0" xfId="0">
      <alignment horizontal="left" vertical="center" wrapText="1"/>
    </xf>
    <xf numFmtId="0" fontId="1" fillId="2" borderId="1" applyAlignment="1" pivotButton="0" quotePrefix="0" xfId="0">
      <alignment horizontal="center" vertical="center" wrapText="1"/>
    </xf>
    <xf numFmtId="0" fontId="0" fillId="2" borderId="1" pivotButton="0" quotePrefix="0" xfId="0"/>
    <xf numFmtId="0" fontId="0" fillId="5" borderId="1" pivotButton="0" quotePrefix="0" xfId="0"/>
    <xf numFmtId="0" fontId="2" fillId="0" borderId="1" applyAlignment="1" pivotButton="0" quotePrefix="0" xfId="0">
      <alignment horizontal="center" vertical="center" wrapText="1"/>
    </xf>
    <xf numFmtId="0" fontId="2" fillId="4" borderId="1" applyAlignment="1" applyProtection="1" pivotButton="0" quotePrefix="0" xfId="0">
      <alignment horizontal="center" vertical="center" wrapText="1"/>
      <protection locked="0" hidden="0"/>
    </xf>
    <xf numFmtId="166" fontId="2" fillId="4" borderId="1" applyAlignment="1" applyProtection="1" pivotButton="0" quotePrefix="0" xfId="0">
      <alignment horizontal="right" vertical="center"/>
      <protection locked="0" hidden="0"/>
    </xf>
    <xf numFmtId="167" fontId="2" fillId="4" borderId="1" applyAlignment="1" applyProtection="1" pivotButton="0" quotePrefix="0" xfId="0">
      <alignment horizontal="right" vertical="center"/>
      <protection locked="0" hidden="0"/>
    </xf>
    <xf numFmtId="9" fontId="2" fillId="4" borderId="1" applyAlignment="1" applyProtection="1" pivotButton="0" quotePrefix="0" xfId="0">
      <alignment horizontal="center" vertical="center" wrapText="1"/>
      <protection locked="0" hidden="0"/>
    </xf>
    <xf numFmtId="168" fontId="2" fillId="4" borderId="1" applyAlignment="1" applyProtection="1" pivotButton="0" quotePrefix="0" xfId="0">
      <alignment horizontal="right" vertical="center"/>
      <protection locked="0" hidden="0"/>
    </xf>
    <xf numFmtId="0" fontId="6" fillId="0" borderId="1" applyAlignment="1" pivotButton="0" quotePrefix="0" xfId="0">
      <alignment horizontal="left" vertical="center" wrapText="1"/>
    </xf>
    <xf numFmtId="0" fontId="4" fillId="4" borderId="1" applyAlignment="1" applyProtection="1" pivotButton="0" quotePrefix="0" xfId="0">
      <alignment horizontal="left" vertical="center" wrapText="1"/>
      <protection locked="0" hidden="0"/>
    </xf>
    <xf numFmtId="0" fontId="6" fillId="4" borderId="1" applyAlignment="1" applyProtection="1" pivotButton="0" quotePrefix="0" xfId="0">
      <alignment horizontal="left" vertical="center" wrapText="1"/>
      <protection locked="0" hidden="0"/>
    </xf>
    <xf numFmtId="0" fontId="5" fillId="6" borderId="1" applyAlignment="1" pivotButton="0" quotePrefix="0" xfId="0">
      <alignment horizontal="right" vertical="center"/>
    </xf>
    <xf numFmtId="0" fontId="0" fillId="6" borderId="1"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36"/>
  <sheetViews>
    <sheetView showGridLines="0" workbookViewId="0">
      <selection activeCell="A1" sqref="A1"/>
    </sheetView>
  </sheetViews>
  <sheetFormatPr baseColWidth="8" defaultRowHeight="15"/>
  <cols>
    <col width="3" customWidth="1" min="1" max="1"/>
    <col width="26" customWidth="1" min="2" max="2"/>
    <col width="88" customWidth="1" min="3" max="3"/>
    <col width="3" customWidth="1" min="4" max="4"/>
  </cols>
  <sheetData>
    <row r="1"/>
    <row r="2" ht="26" customHeight="1">
      <c r="B2" s="1" t="inlineStr">
        <is>
          <t>Kirana Opening Stock List</t>
        </is>
      </c>
    </row>
    <row r="3" ht="36" customHeight="1">
      <c r="B3" s="2" t="inlineStr">
        <is>
          <t>The first stock order for a new kirana or grocery shop: what to buy, what it costs with GST, what you get back, and the margin at your prices</t>
        </is>
      </c>
    </row>
    <row r="4"/>
    <row r="5" ht="19" customHeight="1">
      <c r="B5" s="3" t="inlineStr">
        <is>
          <t xml:space="preserve">  READ THIS FIRST</t>
        </is>
      </c>
      <c r="C5" s="4" t="n"/>
    </row>
    <row r="6" ht="57" customHeight="1">
      <c r="B6" s="5" t="inlineStr">
        <is>
          <t>Loose or packed decides the GST</t>
        </is>
      </c>
      <c r="C6" s="6" t="inlineStr">
        <is>
          <t>Rice, atta, dal, sooji, besan, poha, jaggery and curd are 5% when pre-packaged and labelled, and nil when sold loose. Sold loose from a bag you bought at 5%, the sale is nil and that 5% is a cost you cannot claim back. A bag over 25 kg is not pre-packaged, so it carries no GST at all.</t>
        </is>
      </c>
    </row>
    <row r="7" ht="44" customHeight="1">
      <c r="B7" s="5" t="inlineStr">
        <is>
          <t>Some items need a licence</t>
        </is>
      </c>
      <c r="C7" s="6" t="inlineStr">
        <is>
          <t>Mosquito coils and cockroach sprays are insecticides, sold only under a licence. Medicines generally need a drug licence. Tobacco has its own age and distance rules. All three are explained on the Before You Stock sheet.</t>
        </is>
      </c>
    </row>
    <row r="8" ht="44" customHeight="1">
      <c r="B8" s="5" t="inlineStr">
        <is>
          <t>Stock bought before GST registration</t>
        </is>
      </c>
      <c r="C8" s="6" t="inlineStr">
        <is>
          <t>If you register for GST after buying this stock, you may still claim the GST on it, if you register on time: declare it in FORM GST ITC-01 within 30 days of becoming eligible, on invoices less than a year old. Keep every supplier invoice.</t>
        </is>
      </c>
    </row>
    <row r="9" ht="31" customHeight="1">
      <c r="B9" s="5" t="inlineStr">
        <is>
          <t>Your numbers, not ours</t>
        </is>
      </c>
      <c r="C9" s="6" t="inlineStr">
        <is>
          <t>The rates and prices in the Example are made up to show the arithmetic. Quantities and prices on your list come from your suppliers' quotes and your own guess of what will sell.</t>
        </is>
      </c>
    </row>
    <row r="10"/>
    <row r="11" ht="19" customHeight="1">
      <c r="B11" s="3" t="inlineStr">
        <is>
          <t xml:space="preserve">  WHAT IS IN THIS WORKBOOK</t>
        </is>
      </c>
      <c r="C11" s="4" t="n"/>
    </row>
    <row r="12" ht="44" customHeight="1">
      <c r="B12" s="5" t="inlineStr">
        <is>
          <t>Plan</t>
        </is>
      </c>
      <c r="C12" s="6" t="inlineStr">
        <is>
          <t>Five questions about your shop (name, town, opening date, the money set aside, your GST position), then the first order by category, the budget, the GST you pay and can claim back, and a list of what to fix before you buy.</t>
        </is>
      </c>
    </row>
    <row r="13" ht="57" customHeight="1">
      <c r="B13" s="5" t="inlineStr">
        <is>
          <t>Stock List</t>
        </is>
      </c>
      <c r="C13" s="6" t="inlineStr">
        <is>
          <t>70 common kirana items in 13 categories, from rice and dal to detergent and agarbatti, each with its GST rate and the entry it comes from, plus 40 blank rows for your own. You fill packs, rates and selling prices; it works out the cash out, GST back, stock cost, sales value, margin and a check on every line.</t>
        </is>
      </c>
    </row>
    <row r="14" ht="44" customHeight="1">
      <c r="B14" s="5" t="inlineStr">
        <is>
          <t>Before You Stock</t>
        </is>
      </c>
      <c r="C14" s="6" t="inlineStr">
        <is>
          <t>The 15 provisions behind the rates and checks, quoted or summarised: GST rates, loose sales, input tax credit, composition, insecticide and drug licences, tobacco, MRP and weights, carry bags and FSSAI registration.</t>
        </is>
      </c>
    </row>
    <row r="15" ht="31" customHeight="1">
      <c r="B15" s="5" t="inlineStr">
        <is>
          <t>Example Plan and Example Stock List</t>
        </is>
      </c>
      <c r="C15" s="6" t="inlineStr">
        <is>
          <t>A made-up kirana in Jaipur opening on 01-Dec-2026 with ₹1,50,000 set aside, registering for GST after buying.</t>
        </is>
      </c>
    </row>
    <row r="16"/>
    <row r="17" ht="19" customHeight="1">
      <c r="B17" s="3" t="inlineStr">
        <is>
          <t xml:space="preserve">  HOW TO USE IT</t>
        </is>
      </c>
      <c r="C17" s="4" t="n"/>
    </row>
    <row r="18" ht="18" customHeight="1">
      <c r="B18" s="5" t="inlineStr">
        <is>
          <t>Step 1</t>
        </is>
      </c>
      <c r="C18" s="6" t="inlineStr">
        <is>
          <t>Open the Example Plan and Example Stock List first to see a filled order.</t>
        </is>
      </c>
    </row>
    <row r="19" ht="31" customHeight="1">
      <c r="B19" s="5" t="inlineStr">
        <is>
          <t>Step 2</t>
        </is>
      </c>
      <c r="C19" s="6" t="inlineStr">
        <is>
          <t>On the Plan, answer the five questions. Your GST position decides whether the GST you pay comes back.</t>
        </is>
      </c>
    </row>
    <row r="20" ht="44" customHeight="1">
      <c r="B20" s="5" t="inlineStr">
        <is>
          <t>Step 3</t>
        </is>
      </c>
      <c r="C20" s="6" t="inlineStr">
        <is>
          <t>On the Stock List, go down the items. For each one you will stock, enter the packs to buy, the rate per pack before GST from your supplier's quote, and what one pack sells for. Leave the quantity blank for anything you will not stock.</t>
        </is>
      </c>
    </row>
    <row r="21" ht="31" customHeight="1">
      <c r="B21" s="5" t="inlineStr">
        <is>
          <t>Step 4</t>
        </is>
      </c>
      <c r="C21" s="6" t="inlineStr">
        <is>
          <t>Set 'You sell it' to Loose for anything you will weigh out from a bigger pack, and enter what the whole pack brings in when sold loose.</t>
        </is>
      </c>
    </row>
    <row r="22" ht="31" customHeight="1">
      <c r="B22" s="5" t="inlineStr">
        <is>
          <t>Step 5</t>
        </is>
      </c>
      <c r="C22" s="6" t="inlineStr">
        <is>
          <t>Check the pack size and GST rate against your supplier's invoice, and change them where yours differ. Add your own items in the blank rows with a category, pack, rate and GST rate.</t>
        </is>
      </c>
    </row>
    <row r="23" ht="31" customHeight="1">
      <c r="B23" s="5" t="inlineStr">
        <is>
          <t>Step 6</t>
        </is>
      </c>
      <c r="C23" s="6" t="inlineStr">
        <is>
          <t>For milk, bread, curd, paneer and eggs, fill packs sold per week and shelf life, so the check warns before you overbuy.</t>
        </is>
      </c>
    </row>
    <row r="24" ht="31" customHeight="1">
      <c r="B24" s="5" t="inlineStr">
        <is>
          <t>Step 7</t>
        </is>
      </c>
      <c r="C24" s="6" t="inlineStr">
        <is>
          <t>Read the Check column, then the Plan. Fix what it lists until it says All checks OK and the order fits the money set aside.</t>
        </is>
      </c>
    </row>
    <row r="25" ht="57" customHeight="1">
      <c r="B25" s="5" t="inlineStr">
        <is>
          <t>Step 8</t>
        </is>
      </c>
      <c r="C25" s="6" t="inlineStr">
        <is>
          <t>To print only what you are buying, click the filter arrow on 'Packs to buy', untick (Blanks), then print the Stock List and take it to your suppliers (the notes column does not print). When the stock arrives, count it and enter it as opening stock in your billing or stock software: that count is the baseline for every stock check after it.</t>
        </is>
      </c>
    </row>
    <row r="26"/>
    <row r="27" ht="19" customHeight="1">
      <c r="B27" s="3" t="inlineStr">
        <is>
          <t xml:space="preserve">  WHAT THIS WORKBOOK DOES NOT DO</t>
        </is>
      </c>
      <c r="C27" s="4" t="n"/>
    </row>
    <row r="28" ht="18" customHeight="1">
      <c r="B28" s="6" t="inlineStr">
        <is>
          <t>•  It does not tell you how much to buy. No published figure fits every shop, so the quantities are your call.</t>
        </is>
      </c>
      <c r="C28" s="7" t="n"/>
    </row>
    <row r="29" ht="18" customHeight="1">
      <c r="B29" s="6" t="inlineStr">
        <is>
          <t>•  It does not keep running stock after you open. Our stock and inventory template does that.</t>
        </is>
      </c>
      <c r="C29" s="7" t="n"/>
    </row>
    <row r="30" ht="18" customHeight="1">
      <c r="B30" s="6" t="inlineStr">
        <is>
          <t>•  It does not know the rate of an item you add. Check its HSN and rate first.</t>
        </is>
      </c>
      <c r="C30" s="7" t="n"/>
    </row>
    <row r="31" ht="18" customHeight="1">
      <c r="B31" s="6" t="inlineStr">
        <is>
          <t>•  It does not cover medicines, tobacco, or fresh fruit and vegetables.</t>
        </is>
      </c>
      <c r="C31" s="7" t="n"/>
    </row>
    <row r="32" ht="18" customHeight="1">
      <c r="B32" s="6" t="inlineStr">
        <is>
          <t>•  General guidance, not legal or tax advice.</t>
        </is>
      </c>
      <c r="C32" s="7" t="n"/>
    </row>
    <row r="33"/>
    <row r="34" ht="28" customHeight="1">
      <c r="B34" s="8" t="inlineStr">
        <is>
          <t>Yellow cells are for you to fill. Every other cell is worked out and locked; the sheets have no password, so Review &gt; Unprotect Sheet opens them if you need to. Amounts are in rupees.</t>
        </is>
      </c>
      <c r="C34" s="9" t="n"/>
    </row>
    <row r="35"/>
    <row r="36" ht="16" customHeight="1">
      <c r="B36"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13">
    <mergeCell ref="B30:C30"/>
    <mergeCell ref="B2:C2"/>
    <mergeCell ref="B29:C29"/>
    <mergeCell ref="B11:C11"/>
    <mergeCell ref="B3:C3"/>
    <mergeCell ref="B5:C5"/>
    <mergeCell ref="B34:C34"/>
    <mergeCell ref="B28:C28"/>
    <mergeCell ref="B36:C36"/>
    <mergeCell ref="B32:C32"/>
    <mergeCell ref="B31:C31"/>
    <mergeCell ref="B17:C17"/>
    <mergeCell ref="B27:C27"/>
  </mergeCells>
  <pageMargins left="0.3" right="0.3" top="0.4" bottom="0.4"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K58"/>
  <sheetViews>
    <sheetView showGridLines="0" workbookViewId="0">
      <selection activeCell="A1" sqref="A1"/>
    </sheetView>
  </sheetViews>
  <sheetFormatPr baseColWidth="8" defaultRowHeight="15"/>
  <cols>
    <col width="2" customWidth="1" min="1" max="1"/>
    <col width="30" customWidth="1" min="2" max="2"/>
    <col width="15" customWidth="1" min="3" max="3"/>
    <col width="15" customWidth="1" min="4" max="4"/>
    <col width="15" customWidth="1" min="5" max="5"/>
    <col width="15" customWidth="1" min="6" max="6"/>
    <col width="15" customWidth="1" min="7" max="7"/>
    <col width="15" customWidth="1" min="8" max="8"/>
    <col width="11" customWidth="1" min="9" max="9"/>
    <col width="2" customWidth="1" min="10" max="10"/>
    <col hidden="1" width="13" customWidth="1" min="11" max="11"/>
  </cols>
  <sheetData>
    <row r="1"/>
    <row r="2" ht="26" customHeight="1">
      <c r="B2" s="1" t="inlineStr">
        <is>
          <t>OPENING STOCK PLAN</t>
        </is>
      </c>
    </row>
    <row r="3" ht="16" customHeight="1">
      <c r="B3" s="11" t="inlineStr">
        <is>
          <t>Answer the five questions, fill the Stock List, and this sheet shows what the first order costs, what you get back, and what to fix before you buy.</t>
        </is>
      </c>
    </row>
    <row r="4"/>
    <row r="5" ht="19" customHeight="1">
      <c r="B5" s="3" t="inlineStr">
        <is>
          <t xml:space="preserve">  YOUR SHOP</t>
        </is>
      </c>
      <c r="C5" s="4" t="n"/>
      <c r="D5" s="4" t="n"/>
      <c r="E5" s="4" t="n"/>
      <c r="F5" s="4" t="n"/>
      <c r="G5" s="4" t="n"/>
      <c r="H5" s="4" t="n"/>
      <c r="I5" s="4" t="n"/>
    </row>
    <row r="6" ht="18" customHeight="1">
      <c r="B6" s="12" t="inlineStr">
        <is>
          <t>Shop name</t>
        </is>
      </c>
      <c r="C6" s="13" t="n"/>
      <c r="D6" s="14" t="n"/>
      <c r="E6" s="14" t="n"/>
    </row>
    <row r="7" ht="18" customHeight="1">
      <c r="B7" s="12" t="inlineStr">
        <is>
          <t>Town or city</t>
        </is>
      </c>
      <c r="C7" s="13" t="n"/>
      <c r="D7" s="14" t="n"/>
      <c r="E7" s="14" t="n"/>
    </row>
    <row r="8" ht="18" customHeight="1">
      <c r="B8" s="12" t="inlineStr">
        <is>
          <t>Opening date</t>
        </is>
      </c>
      <c r="C8" s="15" t="n"/>
      <c r="D8" s="14" t="n"/>
      <c r="E8" s="14" t="n"/>
    </row>
    <row r="9" ht="31" customHeight="1">
      <c r="B9" s="12" t="inlineStr">
        <is>
          <t>Money set aside for the first stock (₹)</t>
        </is>
      </c>
      <c r="C9" s="16" t="n"/>
      <c r="D9" s="14" t="n"/>
      <c r="E9" s="14" t="n"/>
    </row>
    <row r="10" ht="18" customHeight="1">
      <c r="B10" s="12" t="inlineStr">
        <is>
          <t>Your GST position</t>
        </is>
      </c>
      <c r="C10" s="13" t="n"/>
      <c r="D10" s="14" t="n"/>
      <c r="E10" s="14" t="n"/>
    </row>
    <row r="11" ht="28" customHeight="1">
      <c r="B11" s="11" t="inlineStr">
        <is>
          <t>GST position: pick 'registering after buying' if this stock will be in the shop before your GST registration is granted. Composition and no registration mean no credit for the GST you pay.</t>
        </is>
      </c>
    </row>
    <row r="12"/>
    <row r="13" ht="19" customHeight="1">
      <c r="B13" s="3" t="inlineStr">
        <is>
          <t xml:space="preserve">  WHAT THE FIRST ORDER LOOKS LIKE, BY CATEGORY</t>
        </is>
      </c>
      <c r="C13" s="4" t="n"/>
      <c r="D13" s="4" t="n"/>
      <c r="E13" s="4" t="n"/>
      <c r="F13" s="4" t="n"/>
      <c r="G13" s="4" t="n"/>
      <c r="H13" s="4" t="n"/>
      <c r="I13" s="4" t="n"/>
    </row>
    <row r="14" ht="34" customHeight="1">
      <c r="B14" s="17" t="inlineStr">
        <is>
          <t>Category</t>
        </is>
      </c>
      <c r="C14" s="17" t="inlineStr">
        <is>
          <t>Cash out (incl. GST)</t>
        </is>
      </c>
      <c r="D14" s="17" t="inlineStr">
        <is>
          <t>GST you claim back</t>
        </is>
      </c>
      <c r="E14" s="17" t="inlineStr">
        <is>
          <t>Stock cost to you</t>
        </is>
      </c>
      <c r="F14" s="17" t="inlineStr">
        <is>
          <t>Sales value</t>
        </is>
      </c>
      <c r="G14" s="17" t="inlineStr">
        <is>
          <t>Margin</t>
        </is>
      </c>
      <c r="H14" s="17" t="inlineStr">
        <is>
          <t>Margin %</t>
        </is>
      </c>
      <c r="I14" s="17" t="inlineStr">
        <is>
          <t>Lines</t>
        </is>
      </c>
    </row>
    <row r="15" ht="18" customHeight="1">
      <c r="B15" s="12" t="inlineStr">
        <is>
          <t>Rice, atta &amp; grains</t>
        </is>
      </c>
      <c r="C15" s="18">
        <f>SUMIF('Stock List'!$C$6:$C$115,$B15,'Stock List'!$N$6:$N$115)</f>
        <v/>
      </c>
      <c r="D15" s="18">
        <f>SUMIF('Stock List'!$C$6:$C$115,$B15,'Stock List'!$O$6:$O$115)</f>
        <v/>
      </c>
      <c r="E15" s="18">
        <f>SUMIF('Stock List'!$C$6:$C$115,$B15,'Stock List'!$P$6:$P$115)</f>
        <v/>
      </c>
      <c r="F15" s="18">
        <f>SUMIF('Stock List'!$C$6:$C$115,$B15,'Stock List'!$Q$6:$Q$115)</f>
        <v/>
      </c>
      <c r="G15" s="18">
        <f>SUMIF('Stock List'!$C$6:$C$115,$B15,'Stock List'!$R$6:$R$115)</f>
        <v/>
      </c>
      <c r="H15" s="19">
        <f>IF(N(F15)=0,"",G15/F15)</f>
        <v/>
      </c>
      <c r="I15" s="20">
        <f>SUMIF('Stock List'!$C$6:$C$115,$B15,'Stock List'!$AJ$6:$AJ$115)</f>
        <v/>
      </c>
    </row>
    <row r="16" ht="18" customHeight="1">
      <c r="B16" s="12" t="inlineStr">
        <is>
          <t>Pulses</t>
        </is>
      </c>
      <c r="C16" s="18">
        <f>SUMIF('Stock List'!$C$6:$C$115,$B16,'Stock List'!$N$6:$N$115)</f>
        <v/>
      </c>
      <c r="D16" s="18">
        <f>SUMIF('Stock List'!$C$6:$C$115,$B16,'Stock List'!$O$6:$O$115)</f>
        <v/>
      </c>
      <c r="E16" s="18">
        <f>SUMIF('Stock List'!$C$6:$C$115,$B16,'Stock List'!$P$6:$P$115)</f>
        <v/>
      </c>
      <c r="F16" s="18">
        <f>SUMIF('Stock List'!$C$6:$C$115,$B16,'Stock List'!$Q$6:$Q$115)</f>
        <v/>
      </c>
      <c r="G16" s="18">
        <f>SUMIF('Stock List'!$C$6:$C$115,$B16,'Stock List'!$R$6:$R$115)</f>
        <v/>
      </c>
      <c r="H16" s="19">
        <f>IF(N(F16)=0,"",G16/F16)</f>
        <v/>
      </c>
      <c r="I16" s="20">
        <f>SUMIF('Stock List'!$C$6:$C$115,$B16,'Stock List'!$AJ$6:$AJ$115)</f>
        <v/>
      </c>
    </row>
    <row r="17" ht="18" customHeight="1">
      <c r="B17" s="12" t="inlineStr">
        <is>
          <t>Sugar, salt &amp; jaggery</t>
        </is>
      </c>
      <c r="C17" s="18">
        <f>SUMIF('Stock List'!$C$6:$C$115,$B17,'Stock List'!$N$6:$N$115)</f>
        <v/>
      </c>
      <c r="D17" s="18">
        <f>SUMIF('Stock List'!$C$6:$C$115,$B17,'Stock List'!$O$6:$O$115)</f>
        <v/>
      </c>
      <c r="E17" s="18">
        <f>SUMIF('Stock List'!$C$6:$C$115,$B17,'Stock List'!$P$6:$P$115)</f>
        <v/>
      </c>
      <c r="F17" s="18">
        <f>SUMIF('Stock List'!$C$6:$C$115,$B17,'Stock List'!$Q$6:$Q$115)</f>
        <v/>
      </c>
      <c r="G17" s="18">
        <f>SUMIF('Stock List'!$C$6:$C$115,$B17,'Stock List'!$R$6:$R$115)</f>
        <v/>
      </c>
      <c r="H17" s="19">
        <f>IF(N(F17)=0,"",G17/F17)</f>
        <v/>
      </c>
      <c r="I17" s="20">
        <f>SUMIF('Stock List'!$C$6:$C$115,$B17,'Stock List'!$AJ$6:$AJ$115)</f>
        <v/>
      </c>
    </row>
    <row r="18" ht="18" customHeight="1">
      <c r="B18" s="12" t="inlineStr">
        <is>
          <t>Oils &amp; ghee</t>
        </is>
      </c>
      <c r="C18" s="18">
        <f>SUMIF('Stock List'!$C$6:$C$115,$B18,'Stock List'!$N$6:$N$115)</f>
        <v/>
      </c>
      <c r="D18" s="18">
        <f>SUMIF('Stock List'!$C$6:$C$115,$B18,'Stock List'!$O$6:$O$115)</f>
        <v/>
      </c>
      <c r="E18" s="18">
        <f>SUMIF('Stock List'!$C$6:$C$115,$B18,'Stock List'!$P$6:$P$115)</f>
        <v/>
      </c>
      <c r="F18" s="18">
        <f>SUMIF('Stock List'!$C$6:$C$115,$B18,'Stock List'!$Q$6:$Q$115)</f>
        <v/>
      </c>
      <c r="G18" s="18">
        <f>SUMIF('Stock List'!$C$6:$C$115,$B18,'Stock List'!$R$6:$R$115)</f>
        <v/>
      </c>
      <c r="H18" s="19">
        <f>IF(N(F18)=0,"",G18/F18)</f>
        <v/>
      </c>
      <c r="I18" s="20">
        <f>SUMIF('Stock List'!$C$6:$C$115,$B18,'Stock List'!$AJ$6:$AJ$115)</f>
        <v/>
      </c>
    </row>
    <row r="19" ht="18" customHeight="1">
      <c r="B19" s="12" t="inlineStr">
        <is>
          <t>Spices</t>
        </is>
      </c>
      <c r="C19" s="18">
        <f>SUMIF('Stock List'!$C$6:$C$115,$B19,'Stock List'!$N$6:$N$115)</f>
        <v/>
      </c>
      <c r="D19" s="18">
        <f>SUMIF('Stock List'!$C$6:$C$115,$B19,'Stock List'!$O$6:$O$115)</f>
        <v/>
      </c>
      <c r="E19" s="18">
        <f>SUMIF('Stock List'!$C$6:$C$115,$B19,'Stock List'!$P$6:$P$115)</f>
        <v/>
      </c>
      <c r="F19" s="18">
        <f>SUMIF('Stock List'!$C$6:$C$115,$B19,'Stock List'!$Q$6:$Q$115)</f>
        <v/>
      </c>
      <c r="G19" s="18">
        <f>SUMIF('Stock List'!$C$6:$C$115,$B19,'Stock List'!$R$6:$R$115)</f>
        <v/>
      </c>
      <c r="H19" s="19">
        <f>IF(N(F19)=0,"",G19/F19)</f>
        <v/>
      </c>
      <c r="I19" s="20">
        <f>SUMIF('Stock List'!$C$6:$C$115,$B19,'Stock List'!$AJ$6:$AJ$115)</f>
        <v/>
      </c>
    </row>
    <row r="20" ht="18" customHeight="1">
      <c r="B20" s="12" t="inlineStr">
        <is>
          <t>Tea &amp; coffee</t>
        </is>
      </c>
      <c r="C20" s="18">
        <f>SUMIF('Stock List'!$C$6:$C$115,$B20,'Stock List'!$N$6:$N$115)</f>
        <v/>
      </c>
      <c r="D20" s="18">
        <f>SUMIF('Stock List'!$C$6:$C$115,$B20,'Stock List'!$O$6:$O$115)</f>
        <v/>
      </c>
      <c r="E20" s="18">
        <f>SUMIF('Stock List'!$C$6:$C$115,$B20,'Stock List'!$P$6:$P$115)</f>
        <v/>
      </c>
      <c r="F20" s="18">
        <f>SUMIF('Stock List'!$C$6:$C$115,$B20,'Stock List'!$Q$6:$Q$115)</f>
        <v/>
      </c>
      <c r="G20" s="18">
        <f>SUMIF('Stock List'!$C$6:$C$115,$B20,'Stock List'!$R$6:$R$115)</f>
        <v/>
      </c>
      <c r="H20" s="19">
        <f>IF(N(F20)=0,"",G20/F20)</f>
        <v/>
      </c>
      <c r="I20" s="20">
        <f>SUMIF('Stock List'!$C$6:$C$115,$B20,'Stock List'!$AJ$6:$AJ$115)</f>
        <v/>
      </c>
    </row>
    <row r="21" ht="18" customHeight="1">
      <c r="B21" s="12" t="inlineStr">
        <is>
          <t>Packaged food</t>
        </is>
      </c>
      <c r="C21" s="18">
        <f>SUMIF('Stock List'!$C$6:$C$115,$B21,'Stock List'!$N$6:$N$115)</f>
        <v/>
      </c>
      <c r="D21" s="18">
        <f>SUMIF('Stock List'!$C$6:$C$115,$B21,'Stock List'!$O$6:$O$115)</f>
        <v/>
      </c>
      <c r="E21" s="18">
        <f>SUMIF('Stock List'!$C$6:$C$115,$B21,'Stock List'!$P$6:$P$115)</f>
        <v/>
      </c>
      <c r="F21" s="18">
        <f>SUMIF('Stock List'!$C$6:$C$115,$B21,'Stock List'!$Q$6:$Q$115)</f>
        <v/>
      </c>
      <c r="G21" s="18">
        <f>SUMIF('Stock List'!$C$6:$C$115,$B21,'Stock List'!$R$6:$R$115)</f>
        <v/>
      </c>
      <c r="H21" s="19">
        <f>IF(N(F21)=0,"",G21/F21)</f>
        <v/>
      </c>
      <c r="I21" s="20">
        <f>SUMIF('Stock List'!$C$6:$C$115,$B21,'Stock List'!$AJ$6:$AJ$115)</f>
        <v/>
      </c>
    </row>
    <row r="22" ht="18" customHeight="1">
      <c r="B22" s="12" t="inlineStr">
        <is>
          <t>Dry fruits</t>
        </is>
      </c>
      <c r="C22" s="18">
        <f>SUMIF('Stock List'!$C$6:$C$115,$B22,'Stock List'!$N$6:$N$115)</f>
        <v/>
      </c>
      <c r="D22" s="18">
        <f>SUMIF('Stock List'!$C$6:$C$115,$B22,'Stock List'!$O$6:$O$115)</f>
        <v/>
      </c>
      <c r="E22" s="18">
        <f>SUMIF('Stock List'!$C$6:$C$115,$B22,'Stock List'!$P$6:$P$115)</f>
        <v/>
      </c>
      <c r="F22" s="18">
        <f>SUMIF('Stock List'!$C$6:$C$115,$B22,'Stock List'!$Q$6:$Q$115)</f>
        <v/>
      </c>
      <c r="G22" s="18">
        <f>SUMIF('Stock List'!$C$6:$C$115,$B22,'Stock List'!$R$6:$R$115)</f>
        <v/>
      </c>
      <c r="H22" s="19">
        <f>IF(N(F22)=0,"",G22/F22)</f>
        <v/>
      </c>
      <c r="I22" s="20">
        <f>SUMIF('Stock List'!$C$6:$C$115,$B22,'Stock List'!$AJ$6:$AJ$115)</f>
        <v/>
      </c>
    </row>
    <row r="23" ht="18" customHeight="1">
      <c r="B23" s="12" t="inlineStr">
        <is>
          <t>Milk, bread &amp; eggs</t>
        </is>
      </c>
      <c r="C23" s="18">
        <f>SUMIF('Stock List'!$C$6:$C$115,$B23,'Stock List'!$N$6:$N$115)</f>
        <v/>
      </c>
      <c r="D23" s="18">
        <f>SUMIF('Stock List'!$C$6:$C$115,$B23,'Stock List'!$O$6:$O$115)</f>
        <v/>
      </c>
      <c r="E23" s="18">
        <f>SUMIF('Stock List'!$C$6:$C$115,$B23,'Stock List'!$P$6:$P$115)</f>
        <v/>
      </c>
      <c r="F23" s="18">
        <f>SUMIF('Stock List'!$C$6:$C$115,$B23,'Stock List'!$Q$6:$Q$115)</f>
        <v/>
      </c>
      <c r="G23" s="18">
        <f>SUMIF('Stock List'!$C$6:$C$115,$B23,'Stock List'!$R$6:$R$115)</f>
        <v/>
      </c>
      <c r="H23" s="19">
        <f>IF(N(F23)=0,"",G23/F23)</f>
        <v/>
      </c>
      <c r="I23" s="20">
        <f>SUMIF('Stock List'!$C$6:$C$115,$B23,'Stock List'!$AJ$6:$AJ$115)</f>
        <v/>
      </c>
    </row>
    <row r="24" ht="18" customHeight="1">
      <c r="B24" s="12" t="inlineStr">
        <is>
          <t>Drinks</t>
        </is>
      </c>
      <c r="C24" s="18">
        <f>SUMIF('Stock List'!$C$6:$C$115,$B24,'Stock List'!$N$6:$N$115)</f>
        <v/>
      </c>
      <c r="D24" s="18">
        <f>SUMIF('Stock List'!$C$6:$C$115,$B24,'Stock List'!$O$6:$O$115)</f>
        <v/>
      </c>
      <c r="E24" s="18">
        <f>SUMIF('Stock List'!$C$6:$C$115,$B24,'Stock List'!$P$6:$P$115)</f>
        <v/>
      </c>
      <c r="F24" s="18">
        <f>SUMIF('Stock List'!$C$6:$C$115,$B24,'Stock List'!$Q$6:$Q$115)</f>
        <v/>
      </c>
      <c r="G24" s="18">
        <f>SUMIF('Stock List'!$C$6:$C$115,$B24,'Stock List'!$R$6:$R$115)</f>
        <v/>
      </c>
      <c r="H24" s="19">
        <f>IF(N(F24)=0,"",G24/F24)</f>
        <v/>
      </c>
      <c r="I24" s="20">
        <f>SUMIF('Stock List'!$C$6:$C$115,$B24,'Stock List'!$AJ$6:$AJ$115)</f>
        <v/>
      </c>
    </row>
    <row r="25" ht="18" customHeight="1">
      <c r="B25" s="12" t="inlineStr">
        <is>
          <t>Personal care</t>
        </is>
      </c>
      <c r="C25" s="18">
        <f>SUMIF('Stock List'!$C$6:$C$115,$B25,'Stock List'!$N$6:$N$115)</f>
        <v/>
      </c>
      <c r="D25" s="18">
        <f>SUMIF('Stock List'!$C$6:$C$115,$B25,'Stock List'!$O$6:$O$115)</f>
        <v/>
      </c>
      <c r="E25" s="18">
        <f>SUMIF('Stock List'!$C$6:$C$115,$B25,'Stock List'!$P$6:$P$115)</f>
        <v/>
      </c>
      <c r="F25" s="18">
        <f>SUMIF('Stock List'!$C$6:$C$115,$B25,'Stock List'!$Q$6:$Q$115)</f>
        <v/>
      </c>
      <c r="G25" s="18">
        <f>SUMIF('Stock List'!$C$6:$C$115,$B25,'Stock List'!$R$6:$R$115)</f>
        <v/>
      </c>
      <c r="H25" s="19">
        <f>IF(N(F25)=0,"",G25/F25)</f>
        <v/>
      </c>
      <c r="I25" s="20">
        <f>SUMIF('Stock List'!$C$6:$C$115,$B25,'Stock List'!$AJ$6:$AJ$115)</f>
        <v/>
      </c>
    </row>
    <row r="26" ht="18" customHeight="1">
      <c r="B26" s="12" t="inlineStr">
        <is>
          <t>Home care</t>
        </is>
      </c>
      <c r="C26" s="18">
        <f>SUMIF('Stock List'!$C$6:$C$115,$B26,'Stock List'!$N$6:$N$115)</f>
        <v/>
      </c>
      <c r="D26" s="18">
        <f>SUMIF('Stock List'!$C$6:$C$115,$B26,'Stock List'!$O$6:$O$115)</f>
        <v/>
      </c>
      <c r="E26" s="18">
        <f>SUMIF('Stock List'!$C$6:$C$115,$B26,'Stock List'!$P$6:$P$115)</f>
        <v/>
      </c>
      <c r="F26" s="18">
        <f>SUMIF('Stock List'!$C$6:$C$115,$B26,'Stock List'!$Q$6:$Q$115)</f>
        <v/>
      </c>
      <c r="G26" s="18">
        <f>SUMIF('Stock List'!$C$6:$C$115,$B26,'Stock List'!$R$6:$R$115)</f>
        <v/>
      </c>
      <c r="H26" s="19">
        <f>IF(N(F26)=0,"",G26/F26)</f>
        <v/>
      </c>
      <c r="I26" s="20">
        <f>SUMIF('Stock List'!$C$6:$C$115,$B26,'Stock List'!$AJ$6:$AJ$115)</f>
        <v/>
      </c>
    </row>
    <row r="27" ht="18" customHeight="1">
      <c r="B27" s="12" t="inlineStr">
        <is>
          <t>Pooja &amp; household</t>
        </is>
      </c>
      <c r="C27" s="18">
        <f>SUMIF('Stock List'!$C$6:$C$115,$B27,'Stock List'!$N$6:$N$115)</f>
        <v/>
      </c>
      <c r="D27" s="18">
        <f>SUMIF('Stock List'!$C$6:$C$115,$B27,'Stock List'!$O$6:$O$115)</f>
        <v/>
      </c>
      <c r="E27" s="18">
        <f>SUMIF('Stock List'!$C$6:$C$115,$B27,'Stock List'!$P$6:$P$115)</f>
        <v/>
      </c>
      <c r="F27" s="18">
        <f>SUMIF('Stock List'!$C$6:$C$115,$B27,'Stock List'!$Q$6:$Q$115)</f>
        <v/>
      </c>
      <c r="G27" s="18">
        <f>SUMIF('Stock List'!$C$6:$C$115,$B27,'Stock List'!$R$6:$R$115)</f>
        <v/>
      </c>
      <c r="H27" s="19">
        <f>IF(N(F27)=0,"",G27/F27)</f>
        <v/>
      </c>
      <c r="I27" s="20">
        <f>SUMIF('Stock List'!$C$6:$C$115,$B27,'Stock List'!$AJ$6:$AJ$115)</f>
        <v/>
      </c>
    </row>
    <row r="28" ht="18" customHeight="1">
      <c r="B28" s="12" t="inlineStr">
        <is>
          <t>Other</t>
        </is>
      </c>
      <c r="C28" s="18">
        <f>SUMIF('Stock List'!$C$6:$C$115,$B28,'Stock List'!$N$6:$N$115)</f>
        <v/>
      </c>
      <c r="D28" s="18">
        <f>SUMIF('Stock List'!$C$6:$C$115,$B28,'Stock List'!$O$6:$O$115)</f>
        <v/>
      </c>
      <c r="E28" s="18">
        <f>SUMIF('Stock List'!$C$6:$C$115,$B28,'Stock List'!$P$6:$P$115)</f>
        <v/>
      </c>
      <c r="F28" s="18">
        <f>SUMIF('Stock List'!$C$6:$C$115,$B28,'Stock List'!$Q$6:$Q$115)</f>
        <v/>
      </c>
      <c r="G28" s="18">
        <f>SUMIF('Stock List'!$C$6:$C$115,$B28,'Stock List'!$R$6:$R$115)</f>
        <v/>
      </c>
      <c r="H28" s="19">
        <f>IF(N(F28)=0,"",G28/F28)</f>
        <v/>
      </c>
      <c r="I28" s="20">
        <f>SUMIF('Stock List'!$C$6:$C$115,$B28,'Stock List'!$AJ$6:$AJ$115)</f>
        <v/>
      </c>
    </row>
    <row r="29" ht="18" customHeight="1">
      <c r="B29" s="21" t="inlineStr">
        <is>
          <t>TOTAL</t>
        </is>
      </c>
      <c r="C29" s="22">
        <f>SUM(C15:C28)</f>
        <v/>
      </c>
      <c r="D29" s="22">
        <f>SUM(D15:D28)</f>
        <v/>
      </c>
      <c r="E29" s="22">
        <f>SUM(E15:E28)</f>
        <v/>
      </c>
      <c r="F29" s="22">
        <f>SUM(F15:F28)</f>
        <v/>
      </c>
      <c r="G29" s="22">
        <f>SUM(G15:G28)</f>
        <v/>
      </c>
      <c r="H29" s="23">
        <f>IF(N(F29)=0,"",G29/F29)</f>
        <v/>
      </c>
      <c r="I29" s="24">
        <f>SUM(I15:I28)</f>
        <v/>
      </c>
    </row>
    <row r="30">
      <c r="B30" s="25">
        <f>IF(SUM('Stock List'!$AJ$6:$AJ$115)=I29,"","Some lines have no category, or one typed differently from the list, so they are missing from this table. Pick a category for every line.")</f>
        <v/>
      </c>
      <c r="K30">
        <f>IF(LEN(B30&amp;"")&gt;0,1,0)</f>
        <v/>
      </c>
    </row>
    <row r="31"/>
    <row r="32" ht="19" customHeight="1">
      <c r="B32" s="3" t="inlineStr">
        <is>
          <t xml:space="preserve">  THE BUDGET</t>
        </is>
      </c>
      <c r="C32" s="4" t="n"/>
      <c r="D32" s="4" t="n"/>
      <c r="E32" s="4" t="n"/>
      <c r="F32" s="4" t="n"/>
      <c r="G32" s="4" t="n"/>
      <c r="H32" s="4" t="n"/>
      <c r="I32" s="4" t="n"/>
    </row>
    <row r="33" ht="18" customHeight="1">
      <c r="B33" s="12" t="inlineStr">
        <is>
          <t>Money set aside</t>
        </is>
      </c>
      <c r="C33" s="26">
        <f>N($C$9)</f>
        <v/>
      </c>
      <c r="D33" s="7" t="n"/>
    </row>
    <row r="34" ht="18" customHeight="1">
      <c r="B34" s="12" t="inlineStr">
        <is>
          <t>Cash out for this order</t>
        </is>
      </c>
      <c r="C34" s="26">
        <f>SUM('Stock List'!$N$6:$N$115)</f>
        <v/>
      </c>
      <c r="D34" s="7" t="n"/>
    </row>
    <row r="35" ht="31" customHeight="1">
      <c r="B35" s="12" t="inlineStr">
        <is>
          <t>Left over (a minus means over budget)</t>
        </is>
      </c>
      <c r="C35" s="26">
        <f>IF($C$33=0,"",$C$33-$C$34)</f>
        <v/>
      </c>
      <c r="D35" s="7" t="n"/>
    </row>
    <row r="36" ht="31" customHeight="1">
      <c r="B36" s="12" t="inlineStr">
        <is>
          <t>GST you pay your suppliers on this order</t>
        </is>
      </c>
      <c r="C36" s="26">
        <f>SUM('Stock List'!$Y$6:$Y$115)</f>
        <v/>
      </c>
      <c r="D36" s="7" t="n"/>
    </row>
    <row r="37" ht="18" customHeight="1">
      <c r="B37" s="12" t="inlineStr">
        <is>
          <t>Of which you can claim back</t>
        </is>
      </c>
      <c r="C37" s="26">
        <f>SUM('Stock List'!$O$6:$O$115)</f>
        <v/>
      </c>
      <c r="D37" s="7" t="n"/>
    </row>
    <row r="38"/>
    <row r="39" ht="19" customHeight="1">
      <c r="B39" s="3" t="inlineStr">
        <is>
          <t xml:space="preserve">  FIX THESE BEFORE YOU BUY</t>
        </is>
      </c>
      <c r="C39" s="4" t="n"/>
      <c r="D39" s="4" t="n"/>
      <c r="E39" s="4" t="n"/>
      <c r="F39" s="4" t="n"/>
      <c r="G39" s="4" t="n"/>
      <c r="H39" s="4" t="n"/>
      <c r="I39" s="4" t="n"/>
    </row>
    <row r="40" ht="28" customHeight="1">
      <c r="B40" s="27">
        <f>IF(LEN($C$10&amp;"")=0,"Pick your GST position above: it decides whether you get the GST back.","")</f>
        <v/>
      </c>
      <c r="C40" s="7" t="n"/>
      <c r="D40" s="7" t="n"/>
      <c r="E40" s="7" t="n"/>
      <c r="F40" s="7" t="n"/>
      <c r="G40" s="7" t="n"/>
      <c r="H40" s="7" t="n"/>
      <c r="I40" s="7" t="n"/>
      <c r="K40">
        <f>IF(LEN(B40&amp;"")&gt;0,1,0)</f>
        <v/>
      </c>
    </row>
    <row r="41" ht="28" customHeight="1">
      <c r="B41" s="27">
        <f>IF($C$33=0,"",IF($C$34&gt;$C$33,"The order is "&amp;TEXT($C$34-$C$33,"#,##,##0")&amp;" rupees over the money set aside. Cut quantities on the Stock List.",""))</f>
        <v/>
      </c>
      <c r="C41" s="7" t="n"/>
      <c r="D41" s="7" t="n"/>
      <c r="E41" s="7" t="n"/>
      <c r="F41" s="7" t="n"/>
      <c r="G41" s="7" t="n"/>
      <c r="H41" s="7" t="n"/>
      <c r="I41" s="7" t="n"/>
      <c r="K41">
        <f>IF(LEN(B41&amp;"")&gt;0,1,0)</f>
        <v/>
      </c>
    </row>
    <row r="42" ht="28" customHeight="1">
      <c r="B42" s="27">
        <f>IF(SUM('Stock List'!$AD$6:$AD$115)=0,"",SUM('Stock List'!$AD$6:$AD$115)&amp;" line(s) have a quantity but no rate per pack.")</f>
        <v/>
      </c>
      <c r="C42" s="7" t="n"/>
      <c r="D42" s="7" t="n"/>
      <c r="E42" s="7" t="n"/>
      <c r="F42" s="7" t="n"/>
      <c r="G42" s="7" t="n"/>
      <c r="H42" s="7" t="n"/>
      <c r="I42" s="7" t="n"/>
      <c r="K42">
        <f>IF(LEN(B42&amp;"")&gt;0,1,0)</f>
        <v/>
      </c>
    </row>
    <row r="43" ht="28" customHeight="1">
      <c r="B43" s="27">
        <f>IF(SUM('Stock List'!$AF$6:$AF$115)=0,"",SUM('Stock List'!$AF$6:$AF$115)&amp;" line(s) have a quantity but no GST rate.")</f>
        <v/>
      </c>
      <c r="C43" s="7" t="n"/>
      <c r="D43" s="7" t="n"/>
      <c r="E43" s="7" t="n"/>
      <c r="F43" s="7" t="n"/>
      <c r="G43" s="7" t="n"/>
      <c r="H43" s="7" t="n"/>
      <c r="I43" s="7" t="n"/>
      <c r="K43">
        <f>IF(LEN(B43&amp;"")&gt;0,1,0)</f>
        <v/>
      </c>
    </row>
    <row r="44" ht="28" customHeight="1">
      <c r="B44" s="27">
        <f>IF(SUM('Stock List'!$AE$6:$AE$115)=0,"",SUM('Stock List'!$AE$6:$AE$115)&amp;" line(s) have a quantity but no selling price, so their margin is not counted.")</f>
        <v/>
      </c>
      <c r="C44" s="7" t="n"/>
      <c r="D44" s="7" t="n"/>
      <c r="E44" s="7" t="n"/>
      <c r="F44" s="7" t="n"/>
      <c r="G44" s="7" t="n"/>
      <c r="H44" s="7" t="n"/>
      <c r="I44" s="7" t="n"/>
      <c r="K44">
        <f>IF(LEN(B44&amp;"")&gt;0,1,0)</f>
        <v/>
      </c>
    </row>
    <row r="45" ht="28" customHeight="1">
      <c r="B45" s="27">
        <f>IF(SUM('Stock List'!$AI$6:$AI$115)=0,"",SUM('Stock List'!$AI$6:$AI$115)&amp;" line(s) sell below what they cost you.")</f>
        <v/>
      </c>
      <c r="C45" s="7" t="n"/>
      <c r="D45" s="7" t="n"/>
      <c r="E45" s="7" t="n"/>
      <c r="F45" s="7" t="n"/>
      <c r="G45" s="7" t="n"/>
      <c r="H45" s="7" t="n"/>
      <c r="I45" s="7" t="n"/>
      <c r="K45">
        <f>IF(LEN(B45&amp;"")&gt;0,1,0)</f>
        <v/>
      </c>
    </row>
    <row r="46" ht="28" customHeight="1">
      <c r="B46" s="27">
        <f>IF(SUM('Stock List'!$AG$6:$AG$115)=0,"",SUM('Stock List'!$AG$6:$AG$115)&amp;" line(s) are insecticides, which need a sale licence first. Take them off the order until you hold one.")</f>
        <v/>
      </c>
      <c r="C46" s="7" t="n"/>
      <c r="D46" s="7" t="n"/>
      <c r="E46" s="7" t="n"/>
      <c r="F46" s="7" t="n"/>
      <c r="G46" s="7" t="n"/>
      <c r="H46" s="7" t="n"/>
      <c r="I46" s="7" t="n"/>
      <c r="K46">
        <f>IF(LEN(B46&amp;"")&gt;0,1,0)</f>
        <v/>
      </c>
    </row>
    <row r="47" ht="28" customHeight="1">
      <c r="B47" s="27">
        <f>IF(SUM('Stock List'!$AH$6:$AH$115)=0,"",SUM('Stock List'!$AH$6:$AH$115)&amp;" line(s) are more than will sell before their shelf life.")</f>
        <v/>
      </c>
      <c r="C47" s="7" t="n"/>
      <c r="D47" s="7" t="n"/>
      <c r="E47" s="7" t="n"/>
      <c r="F47" s="7" t="n"/>
      <c r="G47" s="7" t="n"/>
      <c r="H47" s="7" t="n"/>
      <c r="I47" s="7" t="n"/>
      <c r="K47">
        <f>IF(LEN(B47&amp;"")&gt;0,1,0)</f>
        <v/>
      </c>
    </row>
    <row r="48">
      <c r="B48" s="28">
        <f>IF(SUM(K40:K47)+K30=0,IF($C$34=0,"Fill the Stock List to see the checks.","All checks OK."),"")</f>
        <v/>
      </c>
      <c r="C48" s="7" t="n"/>
      <c r="D48" s="7" t="n"/>
      <c r="E48" s="7" t="n"/>
      <c r="F48" s="7" t="n"/>
      <c r="G48" s="7" t="n"/>
      <c r="H48" s="7" t="n"/>
      <c r="I48" s="7" t="n"/>
    </row>
    <row r="49"/>
    <row r="50" ht="19" customHeight="1">
      <c r="B50" s="3" t="inlineStr">
        <is>
          <t xml:space="preserve">  THE GST ON THIS STOCK</t>
        </is>
      </c>
      <c r="C50" s="4" t="n"/>
      <c r="D50" s="4" t="n"/>
      <c r="E50" s="4" t="n"/>
      <c r="F50" s="4" t="n"/>
      <c r="G50" s="4" t="n"/>
      <c r="H50" s="4" t="n"/>
      <c r="I50" s="4" t="n"/>
    </row>
    <row r="51" ht="58" customHeight="1">
      <c r="B51" s="6">
        <f>IF($C$10="Not registered for GST","Not registered: the GST you pay is part of your cost and you cannot claim it. If you register later, credit on stock held the day before is possible only within the limits of section 18(1) and 18(2), so keep every supplier invoice.",IF($C$10="Regular GST, registered before buying","Registered before buying: the GST on these invoices is ordinary input tax credit, claimed through your returns, for the lines you will sell taxed.",IF($C$10="Regular GST, registering after buying","Registering after buying: to claim the GST on stock held on the day before you became liable to register (or, if you register voluntarily, the day before it is granted), declare it in FORM GST ITC-01 within 30 days of becoming eligible (Rule 40(1)(b)). An invoice more than one year old does not count (section 18(2)), and if you had to register but applied more than 30 days late, section 18(1)(a) does not help. Keep every supplier invoice, and ask your GST practitioner before you file.",IF($C$10="Composition scheme","Composition: you collect no GST and claim no credit (section 10(4)). You pay 1% of your taxed sales (Rule 7: half per cent CGST and half per cent SGST); the margin column takes it off.","Pick your GST position above."))))</f>
        <v/>
      </c>
      <c r="C51" s="7" t="n"/>
      <c r="D51" s="7" t="n"/>
      <c r="E51" s="7" t="n"/>
      <c r="F51" s="7" t="n"/>
      <c r="G51" s="7" t="n"/>
      <c r="H51" s="7" t="n"/>
      <c r="I51" s="7" t="n"/>
    </row>
    <row r="52">
      <c r="B52" s="25">
        <f>IF(AND($C$10="Regular GST, registering after buying",$C$37&gt;200000),"Your claim is over 2 lakh rupees: the ITC-01 declaration must be certified by a practising chartered accountant or cost accountant (Rule 40(1)(d)).","")</f>
        <v/>
      </c>
    </row>
    <row r="53"/>
    <row r="54" ht="28" customHeight="1">
      <c r="B54" s="11" t="inlineStr">
        <is>
          <t>Cash out is what leaves your bank for this order, GST included. Stock cost is what the stock costs you once any GST credit comes back. Margin is the sales value, less any GST inside it, less the stock cost.</t>
        </is>
      </c>
    </row>
    <row r="55" ht="16" customHeight="1">
      <c r="B55" s="11" t="inlineStr">
        <is>
          <t>Margin here is on the first stock only, before rent, salaries, power, and stock that breaks or expires. It is not your profit.</t>
        </is>
      </c>
    </row>
    <row r="56" ht="16" customHeight="1">
      <c r="B56" s="8" t="inlineStr">
        <is>
          <t>General guidance, not legal or tax advice.</t>
        </is>
      </c>
      <c r="C56" s="9" t="n"/>
      <c r="D56" s="9" t="n"/>
      <c r="E56" s="9" t="n"/>
      <c r="F56" s="9" t="n"/>
      <c r="G56" s="9" t="n"/>
      <c r="H56" s="9" t="n"/>
      <c r="I56" s="9" t="n"/>
    </row>
    <row r="57"/>
    <row r="58" ht="16" customHeight="1">
      <c r="B58"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34">
    <mergeCell ref="C34:D34"/>
    <mergeCell ref="C33:D33"/>
    <mergeCell ref="B47:I47"/>
    <mergeCell ref="B54:I54"/>
    <mergeCell ref="C9:E9"/>
    <mergeCell ref="B3:I3"/>
    <mergeCell ref="B46:I46"/>
    <mergeCell ref="C35:D35"/>
    <mergeCell ref="B43:I43"/>
    <mergeCell ref="B56:I56"/>
    <mergeCell ref="B58:I58"/>
    <mergeCell ref="B52:I52"/>
    <mergeCell ref="B48:I48"/>
    <mergeCell ref="B39:I39"/>
    <mergeCell ref="B11:I11"/>
    <mergeCell ref="B2:I2"/>
    <mergeCell ref="C8:E8"/>
    <mergeCell ref="B42:I42"/>
    <mergeCell ref="C7:E7"/>
    <mergeCell ref="B13:I13"/>
    <mergeCell ref="B44:I44"/>
    <mergeCell ref="C36:D36"/>
    <mergeCell ref="C6:E6"/>
    <mergeCell ref="B40:I40"/>
    <mergeCell ref="B30:I30"/>
    <mergeCell ref="B55:I55"/>
    <mergeCell ref="B51:I51"/>
    <mergeCell ref="C37:D37"/>
    <mergeCell ref="B5:I5"/>
    <mergeCell ref="B45:I45"/>
    <mergeCell ref="B41:I41"/>
    <mergeCell ref="B32:I32"/>
    <mergeCell ref="B50:I50"/>
    <mergeCell ref="C10:E10"/>
  </mergeCells>
  <dataValidations count="3">
    <dataValidation sqref="C8" showDropDown="0" showInputMessage="0" showErrorMessage="1" allowBlank="1" errorTitle="Enter a date" error="Enter a date, for example 31-Oct-2026." type="date" operator="between">
      <formula1>DATE(2000,1,1)</formula1>
      <formula2>DATE(2100,12,31)</formula2>
    </dataValidation>
    <dataValidation sqref="C9" showDropDown="0" showInputMessage="0" showErrorMessage="1" allowBlank="1" errorTitle="Enter an amount" error="Enter the amount in rupees as a number, with no minus sign." type="decimal" operator="greaterThanOrEqual">
      <formula1>0</formula1>
    </dataValidation>
    <dataValidation sqref="C10" showDropDown="0" showInputMessage="0" showErrorMessage="1" allowBlank="1" errorTitle="Pick from the list" error="Pick an option from the drop-down list." type="list">
      <formula1>=Lists!$A$2:$A$5</formula1>
    </dataValidation>
  </dataValidations>
  <pageMargins left="0.3" right="0.3" top="0.4" bottom="0.4" header="0.5" footer="0.5"/>
  <pageSetup orientation="portrait" paperSize="9" fitToHeight="1" fitToWidth="1"/>
</worksheet>
</file>

<file path=xl/worksheets/sheet3.xml><?xml version="1.0" encoding="utf-8"?>
<worksheet xmlns="http://schemas.openxmlformats.org/spreadsheetml/2006/main">
  <sheetPr>
    <outlinePr summaryBelow="1" summaryRight="1"/>
    <pageSetUpPr fitToPage="1"/>
  </sheetPr>
  <dimension ref="A1:AJ125"/>
  <sheetViews>
    <sheetView showGridLines="0" workbookViewId="0">
      <pane xSplit="4" ySplit="5" topLeftCell="E6" activePane="bottomRight" state="frozen"/>
      <selection pane="topRight"/>
      <selection pane="bottomLeft"/>
      <selection pane="bottomRight" activeCell="A1" sqref="A1"/>
    </sheetView>
  </sheetViews>
  <sheetFormatPr baseColWidth="8" defaultRowHeight="15"/>
  <cols>
    <col width="2" customWidth="1" min="1" max="1"/>
    <col width="4" customWidth="1" min="2" max="2"/>
    <col width="17" customWidth="1" min="3" max="3"/>
    <col width="24" customWidth="1" min="4" max="4"/>
    <col width="13" customWidth="1" min="5" max="5"/>
    <col width="10" customWidth="1" min="6" max="6"/>
    <col width="8" customWidth="1" min="7" max="7"/>
    <col width="11" customWidth="1" min="8" max="8"/>
    <col width="8" customWidth="1" min="9" max="9"/>
    <col width="8" customWidth="1" min="10" max="10"/>
    <col width="11" customWidth="1" min="11" max="11"/>
    <col width="9" customWidth="1" min="12" max="12"/>
    <col width="8" customWidth="1" min="13" max="13"/>
    <col width="12" customWidth="1" min="14" max="14"/>
    <col width="11" customWidth="1" min="15" max="15"/>
    <col width="12" customWidth="1" min="16" max="16"/>
    <col width="12" customWidth="1" min="17" max="17"/>
    <col width="11" customWidth="1" min="18" max="18"/>
    <col width="8" customWidth="1" min="19" max="19"/>
    <col width="30" customWidth="1" min="20" max="20"/>
    <col width="46" customWidth="1" min="21" max="21"/>
    <col width="2" customWidth="1" min="22" max="22"/>
    <col hidden="1" width="9" customWidth="1" min="23" max="23"/>
    <col hidden="1" width="9" customWidth="1" min="24" max="24"/>
    <col hidden="1" width="9" customWidth="1" min="25" max="25"/>
    <col hidden="1" width="9" customWidth="1" min="26" max="26"/>
    <col hidden="1" width="9" customWidth="1" min="27" max="27"/>
    <col hidden="1" width="9" customWidth="1" min="28" max="28"/>
    <col hidden="1" width="9" customWidth="1" min="29" max="29"/>
    <col hidden="1" width="9" customWidth="1" min="30" max="30"/>
    <col hidden="1" width="9" customWidth="1" min="31" max="31"/>
    <col hidden="1" width="9" customWidth="1" min="32" max="32"/>
    <col hidden="1" width="9" customWidth="1" min="33" max="33"/>
    <col hidden="1" width="9" customWidth="1" min="34" max="34"/>
    <col hidden="1" width="13" customWidth="1" min="35" max="35"/>
    <col hidden="1" width="13" customWidth="1" min="36" max="36"/>
  </cols>
  <sheetData>
    <row r="1"/>
    <row r="2" ht="26" customHeight="1">
      <c r="B2" s="1" t="inlineStr">
        <is>
          <t>OPENING STOCK LIST</t>
        </is>
      </c>
    </row>
    <row r="3" ht="16" customHeight="1">
      <c r="B3" s="11" t="inlineStr">
        <is>
          <t>Yellow cells are yours. Enter how many packs you will buy, what you pay for one pack before GST, and what one pack brings in when you sell it. Leave an item's quantity blank to leave it out. The GST rates are filled in from the rate notifications; check the rate of anything you add or rename.</t>
        </is>
      </c>
    </row>
    <row r="4" ht="19" customHeight="1">
      <c r="B4" s="29" t="inlineStr">
        <is>
          <t>YOU FILL</t>
        </is>
      </c>
      <c r="C4" s="30" t="n"/>
      <c r="D4" s="30" t="n"/>
      <c r="E4" s="30" t="n"/>
      <c r="F4" s="30" t="n"/>
      <c r="G4" s="30" t="n"/>
      <c r="H4" s="30" t="n"/>
      <c r="I4" s="30" t="n"/>
      <c r="J4" s="30" t="n"/>
      <c r="K4" s="30" t="n"/>
      <c r="L4" s="30" t="n"/>
      <c r="M4" s="30" t="n"/>
      <c r="N4" s="17" t="inlineStr">
        <is>
          <t>WORKED OUT</t>
        </is>
      </c>
      <c r="O4" s="31" t="n"/>
      <c r="P4" s="31" t="n"/>
      <c r="Q4" s="31" t="n"/>
      <c r="R4" s="31" t="n"/>
      <c r="S4" s="31" t="n"/>
      <c r="T4" s="31" t="n"/>
      <c r="U4" s="31" t="n"/>
    </row>
    <row r="5" ht="77" customHeight="1">
      <c r="B5" s="17" t="inlineStr">
        <is>
          <t>#</t>
        </is>
      </c>
      <c r="C5" s="17" t="inlineStr">
        <is>
          <t>Category</t>
        </is>
      </c>
      <c r="D5" s="17" t="inlineStr">
        <is>
          <t>Item</t>
        </is>
      </c>
      <c r="E5" s="17" t="inlineStr">
        <is>
          <t>Pack you buy</t>
        </is>
      </c>
      <c r="F5" s="17" t="inlineStr">
        <is>
          <t>You sell it</t>
        </is>
      </c>
      <c r="G5" s="17" t="inlineStr">
        <is>
          <t>Packs to buy</t>
        </is>
      </c>
      <c r="H5" s="17" t="inlineStr">
        <is>
          <t>Rate per pack, before GST</t>
        </is>
      </c>
      <c r="I5" s="17" t="inlineStr">
        <is>
          <t>GST on the pack</t>
        </is>
      </c>
      <c r="J5" s="17" t="inlineStr">
        <is>
          <t>GST if sold loose</t>
        </is>
      </c>
      <c r="K5" s="17" t="inlineStr">
        <is>
          <t>One pack sells for (incl. GST)</t>
        </is>
      </c>
      <c r="L5" s="17" t="inlineStr">
        <is>
          <t>Packs sold per week (your guess)</t>
        </is>
      </c>
      <c r="M5" s="17" t="inlineStr">
        <is>
          <t>Shelf life, days</t>
        </is>
      </c>
      <c r="N5" s="17" t="inlineStr">
        <is>
          <t>Cash out (incl. GST)</t>
        </is>
      </c>
      <c r="O5" s="17" t="inlineStr">
        <is>
          <t>GST you claim back</t>
        </is>
      </c>
      <c r="P5" s="17" t="inlineStr">
        <is>
          <t>Stock cost to you</t>
        </is>
      </c>
      <c r="Q5" s="17" t="inlineStr">
        <is>
          <t>Sales value</t>
        </is>
      </c>
      <c r="R5" s="17" t="inlineStr">
        <is>
          <t>Margin</t>
        </is>
      </c>
      <c r="S5" s="17" t="inlineStr">
        <is>
          <t>Margin %</t>
        </is>
      </c>
      <c r="T5" s="17" t="inlineStr">
        <is>
          <t>Check</t>
        </is>
      </c>
      <c r="U5" s="17" t="inlineStr">
        <is>
          <t>Where the rate comes from, and notes</t>
        </is>
      </c>
    </row>
    <row r="6" ht="31" customHeight="1">
      <c r="B6" s="32" t="n">
        <v>1</v>
      </c>
      <c r="C6" s="13" t="inlineStr">
        <is>
          <t>Rice, atta &amp; grains</t>
        </is>
      </c>
      <c r="D6" s="13" t="inlineStr">
        <is>
          <t>Rice</t>
        </is>
      </c>
      <c r="E6" s="13" t="inlineStr">
        <is>
          <t>25 kg bag</t>
        </is>
      </c>
      <c r="F6" s="33" t="inlineStr">
        <is>
          <t>As packed</t>
        </is>
      </c>
      <c r="G6" s="34" t="n"/>
      <c r="H6" s="35" t="n"/>
      <c r="I6" s="36" t="n">
        <v>0.05</v>
      </c>
      <c r="J6" s="36" t="n">
        <v>0</v>
      </c>
      <c r="K6" s="35" t="n"/>
      <c r="L6" s="34" t="n"/>
      <c r="M6" s="37" t="n"/>
      <c r="N6" s="18">
        <f>IF(W6=0,"",X6+Y6)</f>
        <v/>
      </c>
      <c r="O6" s="18">
        <f>IF(W6=0,"",AA6)</f>
        <v/>
      </c>
      <c r="P6" s="18">
        <f>IF(W6=0,"",X6+Y6-AA6)</f>
        <v/>
      </c>
      <c r="Q6" s="18">
        <f>IF(W6=0,"",AB6)</f>
        <v/>
      </c>
      <c r="R6" s="18">
        <f>IF(W6=0,"",IF(AB6=0,"",AB6-AC6-(X6+Y6-AA6)))</f>
        <v/>
      </c>
      <c r="S6" s="19">
        <f>IF(W6=0,"",IF(AB6=0,"",(AB6-AC6-(X6+Y6-AA6))/AB6))</f>
        <v/>
      </c>
      <c r="T6" s="38">
        <f>IF(W6=0,"",IF(AG6=1,"Needs a licence first: see the note",IF(AD6=1,"Enter the rate you pay",IF(AF6=1,"Enter the GST rate",IF(AE6=1,"Enter what one pack sells for",IF(AI6=1,"Sells below cost",IF(AH6=1,"More than it can sell before its shelf life","OK")))))))</f>
        <v/>
      </c>
      <c r="U6" s="39" t="inlineStr">
        <is>
          <t>5% packed: Notification 9/2025, Sch I entry 48. Nil loose: Notification 10/2025, entry 67</t>
        </is>
      </c>
      <c r="W6">
        <f>IF(LEN(D6&amp;"")=0,0,N(G6))</f>
        <v/>
      </c>
      <c r="X6">
        <f>ROUND(W6*N(H6),2)</f>
        <v/>
      </c>
      <c r="Y6">
        <f>ROUND(X6*N(I6),2)</f>
        <v/>
      </c>
      <c r="Z6">
        <f>IF(F6="Loose",N(J6),N(I6))</f>
        <v/>
      </c>
      <c r="AA6">
        <f>IF(OR('Plan'!$C$10="Regular GST, registered before buying",'Plan'!$C$10="Regular GST, registering after buying"),IF(Z6&gt;0,Y6,0),0)</f>
        <v/>
      </c>
      <c r="AB6">
        <f>ROUND(W6*N(K6),2)</f>
        <v/>
      </c>
      <c r="AC6">
        <f>IF(AB6=0,0,IF(OR('Plan'!$C$10="Regular GST, registered before buying",'Plan'!$C$10="Regular GST, registering after buying"),IF(Z6&gt;0,ROUND(AB6-AB6/(1+Z6),2),0),IF('Plan'!$C$10="Composition scheme",IF(Z6&gt;0,ROUND(AB6*0.01,2),0),0)))</f>
        <v/>
      </c>
      <c r="AD6">
        <f>IF(W6&gt;0,IF(N(H6)=0,1,0),0)</f>
        <v/>
      </c>
      <c r="AE6">
        <f>IF(W6&gt;0,IF(N(K6)=0,1,0),0)</f>
        <v/>
      </c>
      <c r="AF6">
        <f>IF(W6=0,0,IF(LEN(I6&amp;"")=0,1,IF(F6="Loose",IF(LEN(J6&amp;"")=0,1,0),0)))</f>
        <v/>
      </c>
      <c r="AG6">
        <f>IF(W6=0,0,IF(ISNUMBER(SEARCH("Licence needed",U6&amp;"")),1,0))</f>
        <v/>
      </c>
      <c r="AH6">
        <f>IF(W6=0,0,IF(N(L6)=0,0,IF(N(M6)=0,0,IF(W6/N(L6)*7&gt;N(M6),1,0))))</f>
        <v/>
      </c>
      <c r="AI6">
        <f>IF(W6=0,0,IF(AB6=0,0,IF(AB6-AC6-(X6+Y6-AA6)&lt;0,1,0)))</f>
        <v/>
      </c>
      <c r="AJ6">
        <f>IF(W6&gt;0,1,0)</f>
        <v/>
      </c>
    </row>
    <row r="7" ht="31" customHeight="1">
      <c r="B7" s="32" t="n">
        <v>2</v>
      </c>
      <c r="C7" s="13" t="inlineStr">
        <is>
          <t>Rice, atta &amp; grains</t>
        </is>
      </c>
      <c r="D7" s="13" t="inlineStr">
        <is>
          <t>Wheat atta</t>
        </is>
      </c>
      <c r="E7" s="13" t="inlineStr">
        <is>
          <t>10 kg pack</t>
        </is>
      </c>
      <c r="F7" s="33" t="inlineStr">
        <is>
          <t>As packed</t>
        </is>
      </c>
      <c r="G7" s="34" t="n"/>
      <c r="H7" s="35" t="n"/>
      <c r="I7" s="36" t="n">
        <v>0.05</v>
      </c>
      <c r="J7" s="36" t="n">
        <v>0</v>
      </c>
      <c r="K7" s="35" t="n"/>
      <c r="L7" s="34" t="n"/>
      <c r="M7" s="37" t="n"/>
      <c r="N7" s="18">
        <f>IF(W7=0,"",X7+Y7)</f>
        <v/>
      </c>
      <c r="O7" s="18">
        <f>IF(W7=0,"",AA7)</f>
        <v/>
      </c>
      <c r="P7" s="18">
        <f>IF(W7=0,"",X7+Y7-AA7)</f>
        <v/>
      </c>
      <c r="Q7" s="18">
        <f>IF(W7=0,"",AB7)</f>
        <v/>
      </c>
      <c r="R7" s="18">
        <f>IF(W7=0,"",IF(AB7=0,"",AB7-AC7-(X7+Y7-AA7)))</f>
        <v/>
      </c>
      <c r="S7" s="19">
        <f>IF(W7=0,"",IF(AB7=0,"",(AB7-AC7-(X7+Y7-AA7))/AB7))</f>
        <v/>
      </c>
      <c r="T7" s="38">
        <f>IF(W7=0,"",IF(AG7=1,"Needs a licence first: see the note",IF(AD7=1,"Enter the rate you pay",IF(AF7=1,"Enter the GST rate",IF(AE7=1,"Enter what one pack sells for",IF(AI7=1,"Sells below cost",IF(AH7=1,"More than it can sell before its shelf life","OK")))))))</f>
        <v/>
      </c>
      <c r="U7" s="39" t="inlineStr">
        <is>
          <t>5% packed: Sch I entry 51. Nil loose: Notification 10/2025, entry 70</t>
        </is>
      </c>
      <c r="W7">
        <f>IF(LEN(D7&amp;"")=0,0,N(G7))</f>
        <v/>
      </c>
      <c r="X7">
        <f>ROUND(W7*N(H7),2)</f>
        <v/>
      </c>
      <c r="Y7">
        <f>ROUND(X7*N(I7),2)</f>
        <v/>
      </c>
      <c r="Z7">
        <f>IF(F7="Loose",N(J7),N(I7))</f>
        <v/>
      </c>
      <c r="AA7">
        <f>IF(OR('Plan'!$C$10="Regular GST, registered before buying",'Plan'!$C$10="Regular GST, registering after buying"),IF(Z7&gt;0,Y7,0),0)</f>
        <v/>
      </c>
      <c r="AB7">
        <f>ROUND(W7*N(K7),2)</f>
        <v/>
      </c>
      <c r="AC7">
        <f>IF(AB7=0,0,IF(OR('Plan'!$C$10="Regular GST, registered before buying",'Plan'!$C$10="Regular GST, registering after buying"),IF(Z7&gt;0,ROUND(AB7-AB7/(1+Z7),2),0),IF('Plan'!$C$10="Composition scheme",IF(Z7&gt;0,ROUND(AB7*0.01,2),0),0)))</f>
        <v/>
      </c>
      <c r="AD7">
        <f>IF(W7&gt;0,IF(N(H7)=0,1,0),0)</f>
        <v/>
      </c>
      <c r="AE7">
        <f>IF(W7&gt;0,IF(N(K7)=0,1,0),0)</f>
        <v/>
      </c>
      <c r="AF7">
        <f>IF(W7=0,0,IF(LEN(I7&amp;"")=0,1,IF(F7="Loose",IF(LEN(J7&amp;"")=0,1,0),0)))</f>
        <v/>
      </c>
      <c r="AG7">
        <f>IF(W7=0,0,IF(ISNUMBER(SEARCH("Licence needed",U7&amp;"")),1,0))</f>
        <v/>
      </c>
      <c r="AH7">
        <f>IF(W7=0,0,IF(N(L7)=0,0,IF(N(M7)=0,0,IF(W7/N(L7)*7&gt;N(M7),1,0))))</f>
        <v/>
      </c>
      <c r="AI7">
        <f>IF(W7=0,0,IF(AB7=0,0,IF(AB7-AC7-(X7+Y7-AA7)&lt;0,1,0)))</f>
        <v/>
      </c>
      <c r="AJ7">
        <f>IF(W7&gt;0,1,0)</f>
        <v/>
      </c>
    </row>
    <row r="8" ht="31" customHeight="1">
      <c r="B8" s="32" t="n">
        <v>3</v>
      </c>
      <c r="C8" s="13" t="inlineStr">
        <is>
          <t>Rice, atta &amp; grains</t>
        </is>
      </c>
      <c r="D8" s="13" t="inlineStr">
        <is>
          <t>Sooji / rava</t>
        </is>
      </c>
      <c r="E8" s="13" t="inlineStr">
        <is>
          <t>1 kg pack</t>
        </is>
      </c>
      <c r="F8" s="33" t="inlineStr">
        <is>
          <t>As packed</t>
        </is>
      </c>
      <c r="G8" s="34" t="n"/>
      <c r="H8" s="35" t="n"/>
      <c r="I8" s="36" t="n">
        <v>0.05</v>
      </c>
      <c r="J8" s="36" t="n">
        <v>0</v>
      </c>
      <c r="K8" s="35" t="n"/>
      <c r="L8" s="34" t="n"/>
      <c r="M8" s="37" t="n"/>
      <c r="N8" s="18">
        <f>IF(W8=0,"",X8+Y8)</f>
        <v/>
      </c>
      <c r="O8" s="18">
        <f>IF(W8=0,"",AA8)</f>
        <v/>
      </c>
      <c r="P8" s="18">
        <f>IF(W8=0,"",X8+Y8-AA8)</f>
        <v/>
      </c>
      <c r="Q8" s="18">
        <f>IF(W8=0,"",AB8)</f>
        <v/>
      </c>
      <c r="R8" s="18">
        <f>IF(W8=0,"",IF(AB8=0,"",AB8-AC8-(X8+Y8-AA8)))</f>
        <v/>
      </c>
      <c r="S8" s="19">
        <f>IF(W8=0,"",IF(AB8=0,"",(AB8-AC8-(X8+Y8-AA8))/AB8))</f>
        <v/>
      </c>
      <c r="T8" s="38">
        <f>IF(W8=0,"",IF(AG8=1,"Needs a licence first: see the note",IF(AD8=1,"Enter the rate you pay",IF(AF8=1,"Enter the GST rate",IF(AE8=1,"Enter what one pack sells for",IF(AI8=1,"Sells below cost",IF(AH8=1,"More than it can sell before its shelf life","OK")))))))</f>
        <v/>
      </c>
      <c r="U8" s="39" t="inlineStr">
        <is>
          <t>5% packed: Sch I entry 53. Nil loose: Notification 10/2025, entry 72</t>
        </is>
      </c>
      <c r="W8">
        <f>IF(LEN(D8&amp;"")=0,0,N(G8))</f>
        <v/>
      </c>
      <c r="X8">
        <f>ROUND(W8*N(H8),2)</f>
        <v/>
      </c>
      <c r="Y8">
        <f>ROUND(X8*N(I8),2)</f>
        <v/>
      </c>
      <c r="Z8">
        <f>IF(F8="Loose",N(J8),N(I8))</f>
        <v/>
      </c>
      <c r="AA8">
        <f>IF(OR('Plan'!$C$10="Regular GST, registered before buying",'Plan'!$C$10="Regular GST, registering after buying"),IF(Z8&gt;0,Y8,0),0)</f>
        <v/>
      </c>
      <c r="AB8">
        <f>ROUND(W8*N(K8),2)</f>
        <v/>
      </c>
      <c r="AC8">
        <f>IF(AB8=0,0,IF(OR('Plan'!$C$10="Regular GST, registered before buying",'Plan'!$C$10="Regular GST, registering after buying"),IF(Z8&gt;0,ROUND(AB8-AB8/(1+Z8),2),0),IF('Plan'!$C$10="Composition scheme",IF(Z8&gt;0,ROUND(AB8*0.01,2),0),0)))</f>
        <v/>
      </c>
      <c r="AD8">
        <f>IF(W8&gt;0,IF(N(H8)=0,1,0),0)</f>
        <v/>
      </c>
      <c r="AE8">
        <f>IF(W8&gt;0,IF(N(K8)=0,1,0),0)</f>
        <v/>
      </c>
      <c r="AF8">
        <f>IF(W8=0,0,IF(LEN(I8&amp;"")=0,1,IF(F8="Loose",IF(LEN(J8&amp;"")=0,1,0),0)))</f>
        <v/>
      </c>
      <c r="AG8">
        <f>IF(W8=0,0,IF(ISNUMBER(SEARCH("Licence needed",U8&amp;"")),1,0))</f>
        <v/>
      </c>
      <c r="AH8">
        <f>IF(W8=0,0,IF(N(L8)=0,0,IF(N(M8)=0,0,IF(W8/N(L8)*7&gt;N(M8),1,0))))</f>
        <v/>
      </c>
      <c r="AI8">
        <f>IF(W8=0,0,IF(AB8=0,0,IF(AB8-AC8-(X8+Y8-AA8)&lt;0,1,0)))</f>
        <v/>
      </c>
      <c r="AJ8">
        <f>IF(W8&gt;0,1,0)</f>
        <v/>
      </c>
    </row>
    <row r="9" ht="31" customHeight="1">
      <c r="B9" s="32" t="n">
        <v>4</v>
      </c>
      <c r="C9" s="13" t="inlineStr">
        <is>
          <t>Rice, atta &amp; grains</t>
        </is>
      </c>
      <c r="D9" s="13" t="inlineStr">
        <is>
          <t>Besan</t>
        </is>
      </c>
      <c r="E9" s="13" t="inlineStr">
        <is>
          <t>1 kg pack</t>
        </is>
      </c>
      <c r="F9" s="33" t="inlineStr">
        <is>
          <t>As packed</t>
        </is>
      </c>
      <c r="G9" s="34" t="n"/>
      <c r="H9" s="35" t="n"/>
      <c r="I9" s="36" t="n">
        <v>0.05</v>
      </c>
      <c r="J9" s="36" t="n">
        <v>0</v>
      </c>
      <c r="K9" s="35" t="n"/>
      <c r="L9" s="34" t="n"/>
      <c r="M9" s="37" t="n"/>
      <c r="N9" s="18">
        <f>IF(W9=0,"",X9+Y9)</f>
        <v/>
      </c>
      <c r="O9" s="18">
        <f>IF(W9=0,"",AA9)</f>
        <v/>
      </c>
      <c r="P9" s="18">
        <f>IF(W9=0,"",X9+Y9-AA9)</f>
        <v/>
      </c>
      <c r="Q9" s="18">
        <f>IF(W9=0,"",AB9)</f>
        <v/>
      </c>
      <c r="R9" s="18">
        <f>IF(W9=0,"",IF(AB9=0,"",AB9-AC9-(X9+Y9-AA9)))</f>
        <v/>
      </c>
      <c r="S9" s="19">
        <f>IF(W9=0,"",IF(AB9=0,"",(AB9-AC9-(X9+Y9-AA9))/AB9))</f>
        <v/>
      </c>
      <c r="T9" s="38">
        <f>IF(W9=0,"",IF(AG9=1,"Needs a licence first: see the note",IF(AD9=1,"Enter the rate you pay",IF(AF9=1,"Enter the GST rate",IF(AE9=1,"Enter what one pack sells for",IF(AI9=1,"Sells below cost",IF(AH9=1,"More than it can sell before its shelf life","OK")))))))</f>
        <v/>
      </c>
      <c r="U9" s="39" t="inlineStr">
        <is>
          <t>5% packed: Sch I entry 56. Nil loose: Notification 10/2025, entry 75</t>
        </is>
      </c>
      <c r="W9">
        <f>IF(LEN(D9&amp;"")=0,0,N(G9))</f>
        <v/>
      </c>
      <c r="X9">
        <f>ROUND(W9*N(H9),2)</f>
        <v/>
      </c>
      <c r="Y9">
        <f>ROUND(X9*N(I9),2)</f>
        <v/>
      </c>
      <c r="Z9">
        <f>IF(F9="Loose",N(J9),N(I9))</f>
        <v/>
      </c>
      <c r="AA9">
        <f>IF(OR('Plan'!$C$10="Regular GST, registered before buying",'Plan'!$C$10="Regular GST, registering after buying"),IF(Z9&gt;0,Y9,0),0)</f>
        <v/>
      </c>
      <c r="AB9">
        <f>ROUND(W9*N(K9),2)</f>
        <v/>
      </c>
      <c r="AC9">
        <f>IF(AB9=0,0,IF(OR('Plan'!$C$10="Regular GST, registered before buying",'Plan'!$C$10="Regular GST, registering after buying"),IF(Z9&gt;0,ROUND(AB9-AB9/(1+Z9),2),0),IF('Plan'!$C$10="Composition scheme",IF(Z9&gt;0,ROUND(AB9*0.01,2),0),0)))</f>
        <v/>
      </c>
      <c r="AD9">
        <f>IF(W9&gt;0,IF(N(H9)=0,1,0),0)</f>
        <v/>
      </c>
      <c r="AE9">
        <f>IF(W9&gt;0,IF(N(K9)=0,1,0),0)</f>
        <v/>
      </c>
      <c r="AF9">
        <f>IF(W9=0,0,IF(LEN(I9&amp;"")=0,1,IF(F9="Loose",IF(LEN(J9&amp;"")=0,1,0),0)))</f>
        <v/>
      </c>
      <c r="AG9">
        <f>IF(W9=0,0,IF(ISNUMBER(SEARCH("Licence needed",U9&amp;"")),1,0))</f>
        <v/>
      </c>
      <c r="AH9">
        <f>IF(W9=0,0,IF(N(L9)=0,0,IF(N(M9)=0,0,IF(W9/N(L9)*7&gt;N(M9),1,0))))</f>
        <v/>
      </c>
      <c r="AI9">
        <f>IF(W9=0,0,IF(AB9=0,0,IF(AB9-AC9-(X9+Y9-AA9)&lt;0,1,0)))</f>
        <v/>
      </c>
      <c r="AJ9">
        <f>IF(W9&gt;0,1,0)</f>
        <v/>
      </c>
    </row>
    <row r="10" ht="31" customHeight="1">
      <c r="B10" s="32" t="n">
        <v>5</v>
      </c>
      <c r="C10" s="13" t="inlineStr">
        <is>
          <t>Rice, atta &amp; grains</t>
        </is>
      </c>
      <c r="D10" s="13" t="inlineStr">
        <is>
          <t>Poha</t>
        </is>
      </c>
      <c r="E10" s="13" t="inlineStr">
        <is>
          <t>1 kg pack</t>
        </is>
      </c>
      <c r="F10" s="33" t="inlineStr">
        <is>
          <t>As packed</t>
        </is>
      </c>
      <c r="G10" s="34" t="n"/>
      <c r="H10" s="35" t="n"/>
      <c r="I10" s="36" t="n">
        <v>0.05</v>
      </c>
      <c r="J10" s="36" t="n">
        <v>0</v>
      </c>
      <c r="K10" s="35" t="n"/>
      <c r="L10" s="34" t="n"/>
      <c r="M10" s="37" t="n"/>
      <c r="N10" s="18">
        <f>IF(W10=0,"",X10+Y10)</f>
        <v/>
      </c>
      <c r="O10" s="18">
        <f>IF(W10=0,"",AA10)</f>
        <v/>
      </c>
      <c r="P10" s="18">
        <f>IF(W10=0,"",X10+Y10-AA10)</f>
        <v/>
      </c>
      <c r="Q10" s="18">
        <f>IF(W10=0,"",AB10)</f>
        <v/>
      </c>
      <c r="R10" s="18">
        <f>IF(W10=0,"",IF(AB10=0,"",AB10-AC10-(X10+Y10-AA10)))</f>
        <v/>
      </c>
      <c r="S10" s="19">
        <f>IF(W10=0,"",IF(AB10=0,"",(AB10-AC10-(X10+Y10-AA10))/AB10))</f>
        <v/>
      </c>
      <c r="T10" s="38">
        <f>IF(W10=0,"",IF(AG10=1,"Needs a licence first: see the note",IF(AD10=1,"Enter the rate you pay",IF(AF10=1,"Enter the GST rate",IF(AE10=1,"Enter what one pack sells for",IF(AI10=1,"Sells below cost",IF(AH10=1,"More than it can sell before its shelf life","OK")))))))</f>
        <v/>
      </c>
      <c r="U10" s="39" t="inlineStr">
        <is>
          <t>5% packed: Sch I entry 121. Nil loose: Notification 10/2025, entry 98</t>
        </is>
      </c>
      <c r="W10">
        <f>IF(LEN(D10&amp;"")=0,0,N(G10))</f>
        <v/>
      </c>
      <c r="X10">
        <f>ROUND(W10*N(H10),2)</f>
        <v/>
      </c>
      <c r="Y10">
        <f>ROUND(X10*N(I10),2)</f>
        <v/>
      </c>
      <c r="Z10">
        <f>IF(F10="Loose",N(J10),N(I10))</f>
        <v/>
      </c>
      <c r="AA10">
        <f>IF(OR('Plan'!$C$10="Regular GST, registered before buying",'Plan'!$C$10="Regular GST, registering after buying"),IF(Z10&gt;0,Y10,0),0)</f>
        <v/>
      </c>
      <c r="AB10">
        <f>ROUND(W10*N(K10),2)</f>
        <v/>
      </c>
      <c r="AC10">
        <f>IF(AB10=0,0,IF(OR('Plan'!$C$10="Regular GST, registered before buying",'Plan'!$C$10="Regular GST, registering after buying"),IF(Z10&gt;0,ROUND(AB10-AB10/(1+Z10),2),0),IF('Plan'!$C$10="Composition scheme",IF(Z10&gt;0,ROUND(AB10*0.01,2),0),0)))</f>
        <v/>
      </c>
      <c r="AD10">
        <f>IF(W10&gt;0,IF(N(H10)=0,1,0),0)</f>
        <v/>
      </c>
      <c r="AE10">
        <f>IF(W10&gt;0,IF(N(K10)=0,1,0),0)</f>
        <v/>
      </c>
      <c r="AF10">
        <f>IF(W10=0,0,IF(LEN(I10&amp;"")=0,1,IF(F10="Loose",IF(LEN(J10&amp;"")=0,1,0),0)))</f>
        <v/>
      </c>
      <c r="AG10">
        <f>IF(W10=0,0,IF(ISNUMBER(SEARCH("Licence needed",U10&amp;"")),1,0))</f>
        <v/>
      </c>
      <c r="AH10">
        <f>IF(W10=0,0,IF(N(L10)=0,0,IF(N(M10)=0,0,IF(W10/N(L10)*7&gt;N(M10),1,0))))</f>
        <v/>
      </c>
      <c r="AI10">
        <f>IF(W10=0,0,IF(AB10=0,0,IF(AB10-AC10-(X10+Y10-AA10)&lt;0,1,0)))</f>
        <v/>
      </c>
      <c r="AJ10">
        <f>IF(W10&gt;0,1,0)</f>
        <v/>
      </c>
    </row>
    <row r="11" ht="31" customHeight="1">
      <c r="B11" s="32" t="n">
        <v>6</v>
      </c>
      <c r="C11" s="13" t="inlineStr">
        <is>
          <t>Pulses</t>
        </is>
      </c>
      <c r="D11" s="13" t="inlineStr">
        <is>
          <t>Toor dal</t>
        </is>
      </c>
      <c r="E11" s="13" t="inlineStr">
        <is>
          <t>1 kg pack</t>
        </is>
      </c>
      <c r="F11" s="33" t="inlineStr">
        <is>
          <t>As packed</t>
        </is>
      </c>
      <c r="G11" s="34" t="n"/>
      <c r="H11" s="35" t="n"/>
      <c r="I11" s="36" t="n">
        <v>0.05</v>
      </c>
      <c r="J11" s="36" t="n">
        <v>0</v>
      </c>
      <c r="K11" s="35" t="n"/>
      <c r="L11" s="34" t="n"/>
      <c r="M11" s="37" t="n"/>
      <c r="N11" s="18">
        <f>IF(W11=0,"",X11+Y11)</f>
        <v/>
      </c>
      <c r="O11" s="18">
        <f>IF(W11=0,"",AA11)</f>
        <v/>
      </c>
      <c r="P11" s="18">
        <f>IF(W11=0,"",X11+Y11-AA11)</f>
        <v/>
      </c>
      <c r="Q11" s="18">
        <f>IF(W11=0,"",AB11)</f>
        <v/>
      </c>
      <c r="R11" s="18">
        <f>IF(W11=0,"",IF(AB11=0,"",AB11-AC11-(X11+Y11-AA11)))</f>
        <v/>
      </c>
      <c r="S11" s="19">
        <f>IF(W11=0,"",IF(AB11=0,"",(AB11-AC11-(X11+Y11-AA11))/AB11))</f>
        <v/>
      </c>
      <c r="T11" s="38">
        <f>IF(W11=0,"",IF(AG11=1,"Needs a licence first: see the note",IF(AD11=1,"Enter the rate you pay",IF(AF11=1,"Enter the GST rate",IF(AE11=1,"Enter what one pack sells for",IF(AI11=1,"Sells below cost",IF(AH11=1,"More than it can sell before its shelf life","OK")))))))</f>
        <v/>
      </c>
      <c r="U11" s="39" t="inlineStr">
        <is>
          <t>5% packed: Sch I entry 20. Nil loose: Notification 10/2025, entry 39</t>
        </is>
      </c>
      <c r="W11">
        <f>IF(LEN(D11&amp;"")=0,0,N(G11))</f>
        <v/>
      </c>
      <c r="X11">
        <f>ROUND(W11*N(H11),2)</f>
        <v/>
      </c>
      <c r="Y11">
        <f>ROUND(X11*N(I11),2)</f>
        <v/>
      </c>
      <c r="Z11">
        <f>IF(F11="Loose",N(J11),N(I11))</f>
        <v/>
      </c>
      <c r="AA11">
        <f>IF(OR('Plan'!$C$10="Regular GST, registered before buying",'Plan'!$C$10="Regular GST, registering after buying"),IF(Z11&gt;0,Y11,0),0)</f>
        <v/>
      </c>
      <c r="AB11">
        <f>ROUND(W11*N(K11),2)</f>
        <v/>
      </c>
      <c r="AC11">
        <f>IF(AB11=0,0,IF(OR('Plan'!$C$10="Regular GST, registered before buying",'Plan'!$C$10="Regular GST, registering after buying"),IF(Z11&gt;0,ROUND(AB11-AB11/(1+Z11),2),0),IF('Plan'!$C$10="Composition scheme",IF(Z11&gt;0,ROUND(AB11*0.01,2),0),0)))</f>
        <v/>
      </c>
      <c r="AD11">
        <f>IF(W11&gt;0,IF(N(H11)=0,1,0),0)</f>
        <v/>
      </c>
      <c r="AE11">
        <f>IF(W11&gt;0,IF(N(K11)=0,1,0),0)</f>
        <v/>
      </c>
      <c r="AF11">
        <f>IF(W11=0,0,IF(LEN(I11&amp;"")=0,1,IF(F11="Loose",IF(LEN(J11&amp;"")=0,1,0),0)))</f>
        <v/>
      </c>
      <c r="AG11">
        <f>IF(W11=0,0,IF(ISNUMBER(SEARCH("Licence needed",U11&amp;"")),1,0))</f>
        <v/>
      </c>
      <c r="AH11">
        <f>IF(W11=0,0,IF(N(L11)=0,0,IF(N(M11)=0,0,IF(W11/N(L11)*7&gt;N(M11),1,0))))</f>
        <v/>
      </c>
      <c r="AI11">
        <f>IF(W11=0,0,IF(AB11=0,0,IF(AB11-AC11-(X11+Y11-AA11)&lt;0,1,0)))</f>
        <v/>
      </c>
      <c r="AJ11">
        <f>IF(W11&gt;0,1,0)</f>
        <v/>
      </c>
    </row>
    <row r="12" ht="31" customHeight="1">
      <c r="B12" s="32" t="n">
        <v>7</v>
      </c>
      <c r="C12" s="13" t="inlineStr">
        <is>
          <t>Pulses</t>
        </is>
      </c>
      <c r="D12" s="13" t="inlineStr">
        <is>
          <t>Chana dal</t>
        </is>
      </c>
      <c r="E12" s="13" t="inlineStr">
        <is>
          <t>1 kg pack</t>
        </is>
      </c>
      <c r="F12" s="33" t="inlineStr">
        <is>
          <t>As packed</t>
        </is>
      </c>
      <c r="G12" s="34" t="n"/>
      <c r="H12" s="35" t="n"/>
      <c r="I12" s="36" t="n">
        <v>0.05</v>
      </c>
      <c r="J12" s="36" t="n">
        <v>0</v>
      </c>
      <c r="K12" s="35" t="n"/>
      <c r="L12" s="34" t="n"/>
      <c r="M12" s="37" t="n"/>
      <c r="N12" s="18">
        <f>IF(W12=0,"",X12+Y12)</f>
        <v/>
      </c>
      <c r="O12" s="18">
        <f>IF(W12=0,"",AA12)</f>
        <v/>
      </c>
      <c r="P12" s="18">
        <f>IF(W12=0,"",X12+Y12-AA12)</f>
        <v/>
      </c>
      <c r="Q12" s="18">
        <f>IF(W12=0,"",AB12)</f>
        <v/>
      </c>
      <c r="R12" s="18">
        <f>IF(W12=0,"",IF(AB12=0,"",AB12-AC12-(X12+Y12-AA12)))</f>
        <v/>
      </c>
      <c r="S12" s="19">
        <f>IF(W12=0,"",IF(AB12=0,"",(AB12-AC12-(X12+Y12-AA12))/AB12))</f>
        <v/>
      </c>
      <c r="T12" s="38">
        <f>IF(W12=0,"",IF(AG12=1,"Needs a licence first: see the note",IF(AD12=1,"Enter the rate you pay",IF(AF12=1,"Enter the GST rate",IF(AE12=1,"Enter what one pack sells for",IF(AI12=1,"Sells below cost",IF(AH12=1,"More than it can sell before its shelf life","OK")))))))</f>
        <v/>
      </c>
      <c r="U12" s="39" t="inlineStr">
        <is>
          <t>5% packed: Sch I entry 20. Nil loose: Notification 10/2025, entry 39</t>
        </is>
      </c>
      <c r="W12">
        <f>IF(LEN(D12&amp;"")=0,0,N(G12))</f>
        <v/>
      </c>
      <c r="X12">
        <f>ROUND(W12*N(H12),2)</f>
        <v/>
      </c>
      <c r="Y12">
        <f>ROUND(X12*N(I12),2)</f>
        <v/>
      </c>
      <c r="Z12">
        <f>IF(F12="Loose",N(J12),N(I12))</f>
        <v/>
      </c>
      <c r="AA12">
        <f>IF(OR('Plan'!$C$10="Regular GST, registered before buying",'Plan'!$C$10="Regular GST, registering after buying"),IF(Z12&gt;0,Y12,0),0)</f>
        <v/>
      </c>
      <c r="AB12">
        <f>ROUND(W12*N(K12),2)</f>
        <v/>
      </c>
      <c r="AC12">
        <f>IF(AB12=0,0,IF(OR('Plan'!$C$10="Regular GST, registered before buying",'Plan'!$C$10="Regular GST, registering after buying"),IF(Z12&gt;0,ROUND(AB12-AB12/(1+Z12),2),0),IF('Plan'!$C$10="Composition scheme",IF(Z12&gt;0,ROUND(AB12*0.01,2),0),0)))</f>
        <v/>
      </c>
      <c r="AD12">
        <f>IF(W12&gt;0,IF(N(H12)=0,1,0),0)</f>
        <v/>
      </c>
      <c r="AE12">
        <f>IF(W12&gt;0,IF(N(K12)=0,1,0),0)</f>
        <v/>
      </c>
      <c r="AF12">
        <f>IF(W12=0,0,IF(LEN(I12&amp;"")=0,1,IF(F12="Loose",IF(LEN(J12&amp;"")=0,1,0),0)))</f>
        <v/>
      </c>
      <c r="AG12">
        <f>IF(W12=0,0,IF(ISNUMBER(SEARCH("Licence needed",U12&amp;"")),1,0))</f>
        <v/>
      </c>
      <c r="AH12">
        <f>IF(W12=0,0,IF(N(L12)=0,0,IF(N(M12)=0,0,IF(W12/N(L12)*7&gt;N(M12),1,0))))</f>
        <v/>
      </c>
      <c r="AI12">
        <f>IF(W12=0,0,IF(AB12=0,0,IF(AB12-AC12-(X12+Y12-AA12)&lt;0,1,0)))</f>
        <v/>
      </c>
      <c r="AJ12">
        <f>IF(W12&gt;0,1,0)</f>
        <v/>
      </c>
    </row>
    <row r="13" ht="31" customHeight="1">
      <c r="B13" s="32" t="n">
        <v>8</v>
      </c>
      <c r="C13" s="13" t="inlineStr">
        <is>
          <t>Pulses</t>
        </is>
      </c>
      <c r="D13" s="13" t="inlineStr">
        <is>
          <t>Moong dal</t>
        </is>
      </c>
      <c r="E13" s="13" t="inlineStr">
        <is>
          <t>1 kg pack</t>
        </is>
      </c>
      <c r="F13" s="33" t="inlineStr">
        <is>
          <t>As packed</t>
        </is>
      </c>
      <c r="G13" s="34" t="n"/>
      <c r="H13" s="35" t="n"/>
      <c r="I13" s="36" t="n">
        <v>0.05</v>
      </c>
      <c r="J13" s="36" t="n">
        <v>0</v>
      </c>
      <c r="K13" s="35" t="n"/>
      <c r="L13" s="34" t="n"/>
      <c r="M13" s="37" t="n"/>
      <c r="N13" s="18">
        <f>IF(W13=0,"",X13+Y13)</f>
        <v/>
      </c>
      <c r="O13" s="18">
        <f>IF(W13=0,"",AA13)</f>
        <v/>
      </c>
      <c r="P13" s="18">
        <f>IF(W13=0,"",X13+Y13-AA13)</f>
        <v/>
      </c>
      <c r="Q13" s="18">
        <f>IF(W13=0,"",AB13)</f>
        <v/>
      </c>
      <c r="R13" s="18">
        <f>IF(W13=0,"",IF(AB13=0,"",AB13-AC13-(X13+Y13-AA13)))</f>
        <v/>
      </c>
      <c r="S13" s="19">
        <f>IF(W13=0,"",IF(AB13=0,"",(AB13-AC13-(X13+Y13-AA13))/AB13))</f>
        <v/>
      </c>
      <c r="T13" s="38">
        <f>IF(W13=0,"",IF(AG13=1,"Needs a licence first: see the note",IF(AD13=1,"Enter the rate you pay",IF(AF13=1,"Enter the GST rate",IF(AE13=1,"Enter what one pack sells for",IF(AI13=1,"Sells below cost",IF(AH13=1,"More than it can sell before its shelf life","OK")))))))</f>
        <v/>
      </c>
      <c r="U13" s="39" t="inlineStr">
        <is>
          <t>5% packed: Sch I entry 20. Nil loose: Notification 10/2025, entry 39</t>
        </is>
      </c>
      <c r="W13">
        <f>IF(LEN(D13&amp;"")=0,0,N(G13))</f>
        <v/>
      </c>
      <c r="X13">
        <f>ROUND(W13*N(H13),2)</f>
        <v/>
      </c>
      <c r="Y13">
        <f>ROUND(X13*N(I13),2)</f>
        <v/>
      </c>
      <c r="Z13">
        <f>IF(F13="Loose",N(J13),N(I13))</f>
        <v/>
      </c>
      <c r="AA13">
        <f>IF(OR('Plan'!$C$10="Regular GST, registered before buying",'Plan'!$C$10="Regular GST, registering after buying"),IF(Z13&gt;0,Y13,0),0)</f>
        <v/>
      </c>
      <c r="AB13">
        <f>ROUND(W13*N(K13),2)</f>
        <v/>
      </c>
      <c r="AC13">
        <f>IF(AB13=0,0,IF(OR('Plan'!$C$10="Regular GST, registered before buying",'Plan'!$C$10="Regular GST, registering after buying"),IF(Z13&gt;0,ROUND(AB13-AB13/(1+Z13),2),0),IF('Plan'!$C$10="Composition scheme",IF(Z13&gt;0,ROUND(AB13*0.01,2),0),0)))</f>
        <v/>
      </c>
      <c r="AD13">
        <f>IF(W13&gt;0,IF(N(H13)=0,1,0),0)</f>
        <v/>
      </c>
      <c r="AE13">
        <f>IF(W13&gt;0,IF(N(K13)=0,1,0),0)</f>
        <v/>
      </c>
      <c r="AF13">
        <f>IF(W13=0,0,IF(LEN(I13&amp;"")=0,1,IF(F13="Loose",IF(LEN(J13&amp;"")=0,1,0),0)))</f>
        <v/>
      </c>
      <c r="AG13">
        <f>IF(W13=0,0,IF(ISNUMBER(SEARCH("Licence needed",U13&amp;"")),1,0))</f>
        <v/>
      </c>
      <c r="AH13">
        <f>IF(W13=0,0,IF(N(L13)=0,0,IF(N(M13)=0,0,IF(W13/N(L13)*7&gt;N(M13),1,0))))</f>
        <v/>
      </c>
      <c r="AI13">
        <f>IF(W13=0,0,IF(AB13=0,0,IF(AB13-AC13-(X13+Y13-AA13)&lt;0,1,0)))</f>
        <v/>
      </c>
      <c r="AJ13">
        <f>IF(W13&gt;0,1,0)</f>
        <v/>
      </c>
    </row>
    <row r="14" ht="31" customHeight="1">
      <c r="B14" s="32" t="n">
        <v>9</v>
      </c>
      <c r="C14" s="13" t="inlineStr">
        <is>
          <t>Pulses</t>
        </is>
      </c>
      <c r="D14" s="13" t="inlineStr">
        <is>
          <t>Masoor dal</t>
        </is>
      </c>
      <c r="E14" s="13" t="inlineStr">
        <is>
          <t>1 kg pack</t>
        </is>
      </c>
      <c r="F14" s="33" t="inlineStr">
        <is>
          <t>As packed</t>
        </is>
      </c>
      <c r="G14" s="34" t="n"/>
      <c r="H14" s="35" t="n"/>
      <c r="I14" s="36" t="n">
        <v>0.05</v>
      </c>
      <c r="J14" s="36" t="n">
        <v>0</v>
      </c>
      <c r="K14" s="35" t="n"/>
      <c r="L14" s="34" t="n"/>
      <c r="M14" s="37" t="n"/>
      <c r="N14" s="18">
        <f>IF(W14=0,"",X14+Y14)</f>
        <v/>
      </c>
      <c r="O14" s="18">
        <f>IF(W14=0,"",AA14)</f>
        <v/>
      </c>
      <c r="P14" s="18">
        <f>IF(W14=0,"",X14+Y14-AA14)</f>
        <v/>
      </c>
      <c r="Q14" s="18">
        <f>IF(W14=0,"",AB14)</f>
        <v/>
      </c>
      <c r="R14" s="18">
        <f>IF(W14=0,"",IF(AB14=0,"",AB14-AC14-(X14+Y14-AA14)))</f>
        <v/>
      </c>
      <c r="S14" s="19">
        <f>IF(W14=0,"",IF(AB14=0,"",(AB14-AC14-(X14+Y14-AA14))/AB14))</f>
        <v/>
      </c>
      <c r="T14" s="38">
        <f>IF(W14=0,"",IF(AG14=1,"Needs a licence first: see the note",IF(AD14=1,"Enter the rate you pay",IF(AF14=1,"Enter the GST rate",IF(AE14=1,"Enter what one pack sells for",IF(AI14=1,"Sells below cost",IF(AH14=1,"More than it can sell before its shelf life","OK")))))))</f>
        <v/>
      </c>
      <c r="U14" s="39" t="inlineStr">
        <is>
          <t>5% packed: Sch I entry 20. Nil loose: Notification 10/2025, entry 39</t>
        </is>
      </c>
      <c r="W14">
        <f>IF(LEN(D14&amp;"")=0,0,N(G14))</f>
        <v/>
      </c>
      <c r="X14">
        <f>ROUND(W14*N(H14),2)</f>
        <v/>
      </c>
      <c r="Y14">
        <f>ROUND(X14*N(I14),2)</f>
        <v/>
      </c>
      <c r="Z14">
        <f>IF(F14="Loose",N(J14),N(I14))</f>
        <v/>
      </c>
      <c r="AA14">
        <f>IF(OR('Plan'!$C$10="Regular GST, registered before buying",'Plan'!$C$10="Regular GST, registering after buying"),IF(Z14&gt;0,Y14,0),0)</f>
        <v/>
      </c>
      <c r="AB14">
        <f>ROUND(W14*N(K14),2)</f>
        <v/>
      </c>
      <c r="AC14">
        <f>IF(AB14=0,0,IF(OR('Plan'!$C$10="Regular GST, registered before buying",'Plan'!$C$10="Regular GST, registering after buying"),IF(Z14&gt;0,ROUND(AB14-AB14/(1+Z14),2),0),IF('Plan'!$C$10="Composition scheme",IF(Z14&gt;0,ROUND(AB14*0.01,2),0),0)))</f>
        <v/>
      </c>
      <c r="AD14">
        <f>IF(W14&gt;0,IF(N(H14)=0,1,0),0)</f>
        <v/>
      </c>
      <c r="AE14">
        <f>IF(W14&gt;0,IF(N(K14)=0,1,0),0)</f>
        <v/>
      </c>
      <c r="AF14">
        <f>IF(W14=0,0,IF(LEN(I14&amp;"")=0,1,IF(F14="Loose",IF(LEN(J14&amp;"")=0,1,0),0)))</f>
        <v/>
      </c>
      <c r="AG14">
        <f>IF(W14=0,0,IF(ISNUMBER(SEARCH("Licence needed",U14&amp;"")),1,0))</f>
        <v/>
      </c>
      <c r="AH14">
        <f>IF(W14=0,0,IF(N(L14)=0,0,IF(N(M14)=0,0,IF(W14/N(L14)*7&gt;N(M14),1,0))))</f>
        <v/>
      </c>
      <c r="AI14">
        <f>IF(W14=0,0,IF(AB14=0,0,IF(AB14-AC14-(X14+Y14-AA14)&lt;0,1,0)))</f>
        <v/>
      </c>
      <c r="AJ14">
        <f>IF(W14&gt;0,1,0)</f>
        <v/>
      </c>
    </row>
    <row r="15" ht="31" customHeight="1">
      <c r="B15" s="32" t="n">
        <v>10</v>
      </c>
      <c r="C15" s="13" t="inlineStr">
        <is>
          <t>Pulses</t>
        </is>
      </c>
      <c r="D15" s="13" t="inlineStr">
        <is>
          <t>Rajma</t>
        </is>
      </c>
      <c r="E15" s="13" t="inlineStr">
        <is>
          <t>1 kg pack</t>
        </is>
      </c>
      <c r="F15" s="33" t="inlineStr">
        <is>
          <t>As packed</t>
        </is>
      </c>
      <c r="G15" s="34" t="n"/>
      <c r="H15" s="35" t="n"/>
      <c r="I15" s="36" t="n">
        <v>0.05</v>
      </c>
      <c r="J15" s="36" t="n">
        <v>0</v>
      </c>
      <c r="K15" s="35" t="n"/>
      <c r="L15" s="34" t="n"/>
      <c r="M15" s="37" t="n"/>
      <c r="N15" s="18">
        <f>IF(W15=0,"",X15+Y15)</f>
        <v/>
      </c>
      <c r="O15" s="18">
        <f>IF(W15=0,"",AA15)</f>
        <v/>
      </c>
      <c r="P15" s="18">
        <f>IF(W15=0,"",X15+Y15-AA15)</f>
        <v/>
      </c>
      <c r="Q15" s="18">
        <f>IF(W15=0,"",AB15)</f>
        <v/>
      </c>
      <c r="R15" s="18">
        <f>IF(W15=0,"",IF(AB15=0,"",AB15-AC15-(X15+Y15-AA15)))</f>
        <v/>
      </c>
      <c r="S15" s="19">
        <f>IF(W15=0,"",IF(AB15=0,"",(AB15-AC15-(X15+Y15-AA15))/AB15))</f>
        <v/>
      </c>
      <c r="T15" s="38">
        <f>IF(W15=0,"",IF(AG15=1,"Needs a licence first: see the note",IF(AD15=1,"Enter the rate you pay",IF(AF15=1,"Enter the GST rate",IF(AE15=1,"Enter what one pack sells for",IF(AI15=1,"Sells below cost",IF(AH15=1,"More than it can sell before its shelf life","OK")))))))</f>
        <v/>
      </c>
      <c r="U15" s="39" t="inlineStr">
        <is>
          <t>5% packed: Sch I entry 20. Nil loose: Notification 10/2025, entry 39</t>
        </is>
      </c>
      <c r="W15">
        <f>IF(LEN(D15&amp;"")=0,0,N(G15))</f>
        <v/>
      </c>
      <c r="X15">
        <f>ROUND(W15*N(H15),2)</f>
        <v/>
      </c>
      <c r="Y15">
        <f>ROUND(X15*N(I15),2)</f>
        <v/>
      </c>
      <c r="Z15">
        <f>IF(F15="Loose",N(J15),N(I15))</f>
        <v/>
      </c>
      <c r="AA15">
        <f>IF(OR('Plan'!$C$10="Regular GST, registered before buying",'Plan'!$C$10="Regular GST, registering after buying"),IF(Z15&gt;0,Y15,0),0)</f>
        <v/>
      </c>
      <c r="AB15">
        <f>ROUND(W15*N(K15),2)</f>
        <v/>
      </c>
      <c r="AC15">
        <f>IF(AB15=0,0,IF(OR('Plan'!$C$10="Regular GST, registered before buying",'Plan'!$C$10="Regular GST, registering after buying"),IF(Z15&gt;0,ROUND(AB15-AB15/(1+Z15),2),0),IF('Plan'!$C$10="Composition scheme",IF(Z15&gt;0,ROUND(AB15*0.01,2),0),0)))</f>
        <v/>
      </c>
      <c r="AD15">
        <f>IF(W15&gt;0,IF(N(H15)=0,1,0),0)</f>
        <v/>
      </c>
      <c r="AE15">
        <f>IF(W15&gt;0,IF(N(K15)=0,1,0),0)</f>
        <v/>
      </c>
      <c r="AF15">
        <f>IF(W15=0,0,IF(LEN(I15&amp;"")=0,1,IF(F15="Loose",IF(LEN(J15&amp;"")=0,1,0),0)))</f>
        <v/>
      </c>
      <c r="AG15">
        <f>IF(W15=0,0,IF(ISNUMBER(SEARCH("Licence needed",U15&amp;"")),1,0))</f>
        <v/>
      </c>
      <c r="AH15">
        <f>IF(W15=0,0,IF(N(L15)=0,0,IF(N(M15)=0,0,IF(W15/N(L15)*7&gt;N(M15),1,0))))</f>
        <v/>
      </c>
      <c r="AI15">
        <f>IF(W15=0,0,IF(AB15=0,0,IF(AB15-AC15-(X15+Y15-AA15)&lt;0,1,0)))</f>
        <v/>
      </c>
      <c r="AJ15">
        <f>IF(W15&gt;0,1,0)</f>
        <v/>
      </c>
    </row>
    <row r="16" ht="31" customHeight="1">
      <c r="B16" s="32" t="n">
        <v>11</v>
      </c>
      <c r="C16" s="13" t="inlineStr">
        <is>
          <t>Sugar, salt &amp; jaggery</t>
        </is>
      </c>
      <c r="D16" s="13" t="inlineStr">
        <is>
          <t>Sugar</t>
        </is>
      </c>
      <c r="E16" s="13" t="inlineStr">
        <is>
          <t>1 kg pack</t>
        </is>
      </c>
      <c r="F16" s="33" t="inlineStr">
        <is>
          <t>As packed</t>
        </is>
      </c>
      <c r="G16" s="34" t="n"/>
      <c r="H16" s="35" t="n"/>
      <c r="I16" s="36" t="n">
        <v>0.05</v>
      </c>
      <c r="J16" s="36" t="n">
        <v>0.05</v>
      </c>
      <c r="K16" s="35" t="n"/>
      <c r="L16" s="34" t="n"/>
      <c r="M16" s="37" t="n"/>
      <c r="N16" s="18">
        <f>IF(W16=0,"",X16+Y16)</f>
        <v/>
      </c>
      <c r="O16" s="18">
        <f>IF(W16=0,"",AA16)</f>
        <v/>
      </c>
      <c r="P16" s="18">
        <f>IF(W16=0,"",X16+Y16-AA16)</f>
        <v/>
      </c>
      <c r="Q16" s="18">
        <f>IF(W16=0,"",AB16)</f>
        <v/>
      </c>
      <c r="R16" s="18">
        <f>IF(W16=0,"",IF(AB16=0,"",AB16-AC16-(X16+Y16-AA16)))</f>
        <v/>
      </c>
      <c r="S16" s="19">
        <f>IF(W16=0,"",IF(AB16=0,"",(AB16-AC16-(X16+Y16-AA16))/AB16))</f>
        <v/>
      </c>
      <c r="T16" s="38">
        <f>IF(W16=0,"",IF(AG16=1,"Needs a licence first: see the note",IF(AD16=1,"Enter the rate you pay",IF(AF16=1,"Enter the GST rate",IF(AE16=1,"Enter what one pack sells for",IF(AI16=1,"Sells below cost",IF(AH16=1,"More than it can sell before its shelf life","OK")))))))</f>
        <v/>
      </c>
      <c r="U16" s="39" t="inlineStr">
        <is>
          <t>5% packed or loose: Notification 9/2025, Sch I entry 105</t>
        </is>
      </c>
      <c r="W16">
        <f>IF(LEN(D16&amp;"")=0,0,N(G16))</f>
        <v/>
      </c>
      <c r="X16">
        <f>ROUND(W16*N(H16),2)</f>
        <v/>
      </c>
      <c r="Y16">
        <f>ROUND(X16*N(I16),2)</f>
        <v/>
      </c>
      <c r="Z16">
        <f>IF(F16="Loose",N(J16),N(I16))</f>
        <v/>
      </c>
      <c r="AA16">
        <f>IF(OR('Plan'!$C$10="Regular GST, registered before buying",'Plan'!$C$10="Regular GST, registering after buying"),IF(Z16&gt;0,Y16,0),0)</f>
        <v/>
      </c>
      <c r="AB16">
        <f>ROUND(W16*N(K16),2)</f>
        <v/>
      </c>
      <c r="AC16">
        <f>IF(AB16=0,0,IF(OR('Plan'!$C$10="Regular GST, registered before buying",'Plan'!$C$10="Regular GST, registering after buying"),IF(Z16&gt;0,ROUND(AB16-AB16/(1+Z16),2),0),IF('Plan'!$C$10="Composition scheme",IF(Z16&gt;0,ROUND(AB16*0.01,2),0),0)))</f>
        <v/>
      </c>
      <c r="AD16">
        <f>IF(W16&gt;0,IF(N(H16)=0,1,0),0)</f>
        <v/>
      </c>
      <c r="AE16">
        <f>IF(W16&gt;0,IF(N(K16)=0,1,0),0)</f>
        <v/>
      </c>
      <c r="AF16">
        <f>IF(W16=0,0,IF(LEN(I16&amp;"")=0,1,IF(F16="Loose",IF(LEN(J16&amp;"")=0,1,0),0)))</f>
        <v/>
      </c>
      <c r="AG16">
        <f>IF(W16=0,0,IF(ISNUMBER(SEARCH("Licence needed",U16&amp;"")),1,0))</f>
        <v/>
      </c>
      <c r="AH16">
        <f>IF(W16=0,0,IF(N(L16)=0,0,IF(N(M16)=0,0,IF(W16/N(L16)*7&gt;N(M16),1,0))))</f>
        <v/>
      </c>
      <c r="AI16">
        <f>IF(W16=0,0,IF(AB16=0,0,IF(AB16-AC16-(X16+Y16-AA16)&lt;0,1,0)))</f>
        <v/>
      </c>
      <c r="AJ16">
        <f>IF(W16&gt;0,1,0)</f>
        <v/>
      </c>
    </row>
    <row r="17" ht="31" customHeight="1">
      <c r="B17" s="32" t="n">
        <v>12</v>
      </c>
      <c r="C17" s="13" t="inlineStr">
        <is>
          <t>Sugar, salt &amp; jaggery</t>
        </is>
      </c>
      <c r="D17" s="13" t="inlineStr">
        <is>
          <t>Salt</t>
        </is>
      </c>
      <c r="E17" s="13" t="inlineStr">
        <is>
          <t>1 kg pack</t>
        </is>
      </c>
      <c r="F17" s="33" t="inlineStr">
        <is>
          <t>As packed</t>
        </is>
      </c>
      <c r="G17" s="34" t="n"/>
      <c r="H17" s="35" t="n"/>
      <c r="I17" s="36" t="n">
        <v>0</v>
      </c>
      <c r="J17" s="36" t="n">
        <v>0</v>
      </c>
      <c r="K17" s="35" t="n"/>
      <c r="L17" s="34" t="n"/>
      <c r="M17" s="37" t="n"/>
      <c r="N17" s="18">
        <f>IF(W17=0,"",X17+Y17)</f>
        <v/>
      </c>
      <c r="O17" s="18">
        <f>IF(W17=0,"",AA17)</f>
        <v/>
      </c>
      <c r="P17" s="18">
        <f>IF(W17=0,"",X17+Y17-AA17)</f>
        <v/>
      </c>
      <c r="Q17" s="18">
        <f>IF(W17=0,"",AB17)</f>
        <v/>
      </c>
      <c r="R17" s="18">
        <f>IF(W17=0,"",IF(AB17=0,"",AB17-AC17-(X17+Y17-AA17)))</f>
        <v/>
      </c>
      <c r="S17" s="19">
        <f>IF(W17=0,"",IF(AB17=0,"",(AB17-AC17-(X17+Y17-AA17))/AB17))</f>
        <v/>
      </c>
      <c r="T17" s="38">
        <f>IF(W17=0,"",IF(AG17=1,"Needs a licence first: see the note",IF(AD17=1,"Enter the rate you pay",IF(AF17=1,"Enter the GST rate",IF(AE17=1,"Enter what one pack sells for",IF(AI17=1,"Sells below cost",IF(AH17=1,"More than it can sell before its shelf life","OK")))))))</f>
        <v/>
      </c>
      <c r="U17" s="39" t="inlineStr">
        <is>
          <t>Nil packed or loose: Notification 10/2025, entry 109</t>
        </is>
      </c>
      <c r="W17">
        <f>IF(LEN(D17&amp;"")=0,0,N(G17))</f>
        <v/>
      </c>
      <c r="X17">
        <f>ROUND(W17*N(H17),2)</f>
        <v/>
      </c>
      <c r="Y17">
        <f>ROUND(X17*N(I17),2)</f>
        <v/>
      </c>
      <c r="Z17">
        <f>IF(F17="Loose",N(J17),N(I17))</f>
        <v/>
      </c>
      <c r="AA17">
        <f>IF(OR('Plan'!$C$10="Regular GST, registered before buying",'Plan'!$C$10="Regular GST, registering after buying"),IF(Z17&gt;0,Y17,0),0)</f>
        <v/>
      </c>
      <c r="AB17">
        <f>ROUND(W17*N(K17),2)</f>
        <v/>
      </c>
      <c r="AC17">
        <f>IF(AB17=0,0,IF(OR('Plan'!$C$10="Regular GST, registered before buying",'Plan'!$C$10="Regular GST, registering after buying"),IF(Z17&gt;0,ROUND(AB17-AB17/(1+Z17),2),0),IF('Plan'!$C$10="Composition scheme",IF(Z17&gt;0,ROUND(AB17*0.01,2),0),0)))</f>
        <v/>
      </c>
      <c r="AD17">
        <f>IF(W17&gt;0,IF(N(H17)=0,1,0),0)</f>
        <v/>
      </c>
      <c r="AE17">
        <f>IF(W17&gt;0,IF(N(K17)=0,1,0),0)</f>
        <v/>
      </c>
      <c r="AF17">
        <f>IF(W17=0,0,IF(LEN(I17&amp;"")=0,1,IF(F17="Loose",IF(LEN(J17&amp;"")=0,1,0),0)))</f>
        <v/>
      </c>
      <c r="AG17">
        <f>IF(W17=0,0,IF(ISNUMBER(SEARCH("Licence needed",U17&amp;"")),1,0))</f>
        <v/>
      </c>
      <c r="AH17">
        <f>IF(W17=0,0,IF(N(L17)=0,0,IF(N(M17)=0,0,IF(W17/N(L17)*7&gt;N(M17),1,0))))</f>
        <v/>
      </c>
      <c r="AI17">
        <f>IF(W17=0,0,IF(AB17=0,0,IF(AB17-AC17-(X17+Y17-AA17)&lt;0,1,0)))</f>
        <v/>
      </c>
      <c r="AJ17">
        <f>IF(W17&gt;0,1,0)</f>
        <v/>
      </c>
    </row>
    <row r="18" ht="31" customHeight="1">
      <c r="B18" s="32" t="n">
        <v>13</v>
      </c>
      <c r="C18" s="13" t="inlineStr">
        <is>
          <t>Sugar, salt &amp; jaggery</t>
        </is>
      </c>
      <c r="D18" s="13" t="inlineStr">
        <is>
          <t>Jaggery (gur)</t>
        </is>
      </c>
      <c r="E18" s="13" t="inlineStr">
        <is>
          <t>1 kg pack</t>
        </is>
      </c>
      <c r="F18" s="33" t="inlineStr">
        <is>
          <t>As packed</t>
        </is>
      </c>
      <c r="G18" s="34" t="n"/>
      <c r="H18" s="35" t="n"/>
      <c r="I18" s="36" t="n">
        <v>0.05</v>
      </c>
      <c r="J18" s="36" t="n">
        <v>0</v>
      </c>
      <c r="K18" s="35" t="n"/>
      <c r="L18" s="34" t="n"/>
      <c r="M18" s="37" t="n"/>
      <c r="N18" s="18">
        <f>IF(W18=0,"",X18+Y18)</f>
        <v/>
      </c>
      <c r="O18" s="18">
        <f>IF(W18=0,"",AA18)</f>
        <v/>
      </c>
      <c r="P18" s="18">
        <f>IF(W18=0,"",X18+Y18-AA18)</f>
        <v/>
      </c>
      <c r="Q18" s="18">
        <f>IF(W18=0,"",AB18)</f>
        <v/>
      </c>
      <c r="R18" s="18">
        <f>IF(W18=0,"",IF(AB18=0,"",AB18-AC18-(X18+Y18-AA18)))</f>
        <v/>
      </c>
      <c r="S18" s="19">
        <f>IF(W18=0,"",IF(AB18=0,"",(AB18-AC18-(X18+Y18-AA18))/AB18))</f>
        <v/>
      </c>
      <c r="T18" s="38">
        <f>IF(W18=0,"",IF(AG18=1,"Needs a licence first: see the note",IF(AD18=1,"Enter the rate you pay",IF(AF18=1,"Enter the GST rate",IF(AE18=1,"Enter what one pack sells for",IF(AI18=1,"Sells below cost",IF(AH18=1,"More than it can sell before its shelf life","OK")))))))</f>
        <v/>
      </c>
      <c r="U18" s="39" t="inlineStr">
        <is>
          <t>5% packed: Sch I entry 106. Nil loose: Notification 10/2025, entry 96</t>
        </is>
      </c>
      <c r="W18">
        <f>IF(LEN(D18&amp;"")=0,0,N(G18))</f>
        <v/>
      </c>
      <c r="X18">
        <f>ROUND(W18*N(H18),2)</f>
        <v/>
      </c>
      <c r="Y18">
        <f>ROUND(X18*N(I18),2)</f>
        <v/>
      </c>
      <c r="Z18">
        <f>IF(F18="Loose",N(J18),N(I18))</f>
        <v/>
      </c>
      <c r="AA18">
        <f>IF(OR('Plan'!$C$10="Regular GST, registered before buying",'Plan'!$C$10="Regular GST, registering after buying"),IF(Z18&gt;0,Y18,0),0)</f>
        <v/>
      </c>
      <c r="AB18">
        <f>ROUND(W18*N(K18),2)</f>
        <v/>
      </c>
      <c r="AC18">
        <f>IF(AB18=0,0,IF(OR('Plan'!$C$10="Regular GST, registered before buying",'Plan'!$C$10="Regular GST, registering after buying"),IF(Z18&gt;0,ROUND(AB18-AB18/(1+Z18),2),0),IF('Plan'!$C$10="Composition scheme",IF(Z18&gt;0,ROUND(AB18*0.01,2),0),0)))</f>
        <v/>
      </c>
      <c r="AD18">
        <f>IF(W18&gt;0,IF(N(H18)=0,1,0),0)</f>
        <v/>
      </c>
      <c r="AE18">
        <f>IF(W18&gt;0,IF(N(K18)=0,1,0),0)</f>
        <v/>
      </c>
      <c r="AF18">
        <f>IF(W18=0,0,IF(LEN(I18&amp;"")=0,1,IF(F18="Loose",IF(LEN(J18&amp;"")=0,1,0),0)))</f>
        <v/>
      </c>
      <c r="AG18">
        <f>IF(W18=0,0,IF(ISNUMBER(SEARCH("Licence needed",U18&amp;"")),1,0))</f>
        <v/>
      </c>
      <c r="AH18">
        <f>IF(W18=0,0,IF(N(L18)=0,0,IF(N(M18)=0,0,IF(W18/N(L18)*7&gt;N(M18),1,0))))</f>
        <v/>
      </c>
      <c r="AI18">
        <f>IF(W18=0,0,IF(AB18=0,0,IF(AB18-AC18-(X18+Y18-AA18)&lt;0,1,0)))</f>
        <v/>
      </c>
      <c r="AJ18">
        <f>IF(W18&gt;0,1,0)</f>
        <v/>
      </c>
    </row>
    <row r="19" ht="31" customHeight="1">
      <c r="B19" s="32" t="n">
        <v>14</v>
      </c>
      <c r="C19" s="13" t="inlineStr">
        <is>
          <t>Oils &amp; ghee</t>
        </is>
      </c>
      <c r="D19" s="13" t="inlineStr">
        <is>
          <t>Mustard oil</t>
        </is>
      </c>
      <c r="E19" s="13" t="inlineStr">
        <is>
          <t>1 litre</t>
        </is>
      </c>
      <c r="F19" s="33" t="inlineStr">
        <is>
          <t>As packed</t>
        </is>
      </c>
      <c r="G19" s="34" t="n"/>
      <c r="H19" s="35" t="n"/>
      <c r="I19" s="36" t="n">
        <v>0.05</v>
      </c>
      <c r="J19" s="36" t="n">
        <v>0.05</v>
      </c>
      <c r="K19" s="35" t="n"/>
      <c r="L19" s="34" t="n"/>
      <c r="M19" s="37" t="n"/>
      <c r="N19" s="18">
        <f>IF(W19=0,"",X19+Y19)</f>
        <v/>
      </c>
      <c r="O19" s="18">
        <f>IF(W19=0,"",AA19)</f>
        <v/>
      </c>
      <c r="P19" s="18">
        <f>IF(W19=0,"",X19+Y19-AA19)</f>
        <v/>
      </c>
      <c r="Q19" s="18">
        <f>IF(W19=0,"",AB19)</f>
        <v/>
      </c>
      <c r="R19" s="18">
        <f>IF(W19=0,"",IF(AB19=0,"",AB19-AC19-(X19+Y19-AA19)))</f>
        <v/>
      </c>
      <c r="S19" s="19">
        <f>IF(W19=0,"",IF(AB19=0,"",(AB19-AC19-(X19+Y19-AA19))/AB19))</f>
        <v/>
      </c>
      <c r="T19" s="38">
        <f>IF(W19=0,"",IF(AG19=1,"Needs a licence first: see the note",IF(AD19=1,"Enter the rate you pay",IF(AF19=1,"Enter the GST rate",IF(AE19=1,"Enter what one pack sells for",IF(AI19=1,"Sells below cost",IF(AH19=1,"More than it can sell before its shelf life","OK")))))))</f>
        <v/>
      </c>
      <c r="U19" s="39" t="inlineStr">
        <is>
          <t>5%: Sch I entry 91</t>
        </is>
      </c>
      <c r="W19">
        <f>IF(LEN(D19&amp;"")=0,0,N(G19))</f>
        <v/>
      </c>
      <c r="X19">
        <f>ROUND(W19*N(H19),2)</f>
        <v/>
      </c>
      <c r="Y19">
        <f>ROUND(X19*N(I19),2)</f>
        <v/>
      </c>
      <c r="Z19">
        <f>IF(F19="Loose",N(J19),N(I19))</f>
        <v/>
      </c>
      <c r="AA19">
        <f>IF(OR('Plan'!$C$10="Regular GST, registered before buying",'Plan'!$C$10="Regular GST, registering after buying"),IF(Z19&gt;0,Y19,0),0)</f>
        <v/>
      </c>
      <c r="AB19">
        <f>ROUND(W19*N(K19),2)</f>
        <v/>
      </c>
      <c r="AC19">
        <f>IF(AB19=0,0,IF(OR('Plan'!$C$10="Regular GST, registered before buying",'Plan'!$C$10="Regular GST, registering after buying"),IF(Z19&gt;0,ROUND(AB19-AB19/(1+Z19),2),0),IF('Plan'!$C$10="Composition scheme",IF(Z19&gt;0,ROUND(AB19*0.01,2),0),0)))</f>
        <v/>
      </c>
      <c r="AD19">
        <f>IF(W19&gt;0,IF(N(H19)=0,1,0),0)</f>
        <v/>
      </c>
      <c r="AE19">
        <f>IF(W19&gt;0,IF(N(K19)=0,1,0),0)</f>
        <v/>
      </c>
      <c r="AF19">
        <f>IF(W19=0,0,IF(LEN(I19&amp;"")=0,1,IF(F19="Loose",IF(LEN(J19&amp;"")=0,1,0),0)))</f>
        <v/>
      </c>
      <c r="AG19">
        <f>IF(W19=0,0,IF(ISNUMBER(SEARCH("Licence needed",U19&amp;"")),1,0))</f>
        <v/>
      </c>
      <c r="AH19">
        <f>IF(W19=0,0,IF(N(L19)=0,0,IF(N(M19)=0,0,IF(W19/N(L19)*7&gt;N(M19),1,0))))</f>
        <v/>
      </c>
      <c r="AI19">
        <f>IF(W19=0,0,IF(AB19=0,0,IF(AB19-AC19-(X19+Y19-AA19)&lt;0,1,0)))</f>
        <v/>
      </c>
      <c r="AJ19">
        <f>IF(W19&gt;0,1,0)</f>
        <v/>
      </c>
    </row>
    <row r="20" ht="31" customHeight="1">
      <c r="B20" s="32" t="n">
        <v>15</v>
      </c>
      <c r="C20" s="13" t="inlineStr">
        <is>
          <t>Oils &amp; ghee</t>
        </is>
      </c>
      <c r="D20" s="13" t="inlineStr">
        <is>
          <t>Refined sunflower oil</t>
        </is>
      </c>
      <c r="E20" s="13" t="inlineStr">
        <is>
          <t>1 litre</t>
        </is>
      </c>
      <c r="F20" s="33" t="inlineStr">
        <is>
          <t>As packed</t>
        </is>
      </c>
      <c r="G20" s="34" t="n"/>
      <c r="H20" s="35" t="n"/>
      <c r="I20" s="36" t="n">
        <v>0.05</v>
      </c>
      <c r="J20" s="36" t="n">
        <v>0.05</v>
      </c>
      <c r="K20" s="35" t="n"/>
      <c r="L20" s="34" t="n"/>
      <c r="M20" s="37" t="n"/>
      <c r="N20" s="18">
        <f>IF(W20=0,"",X20+Y20)</f>
        <v/>
      </c>
      <c r="O20" s="18">
        <f>IF(W20=0,"",AA20)</f>
        <v/>
      </c>
      <c r="P20" s="18">
        <f>IF(W20=0,"",X20+Y20-AA20)</f>
        <v/>
      </c>
      <c r="Q20" s="18">
        <f>IF(W20=0,"",AB20)</f>
        <v/>
      </c>
      <c r="R20" s="18">
        <f>IF(W20=0,"",IF(AB20=0,"",AB20-AC20-(X20+Y20-AA20)))</f>
        <v/>
      </c>
      <c r="S20" s="19">
        <f>IF(W20=0,"",IF(AB20=0,"",(AB20-AC20-(X20+Y20-AA20))/AB20))</f>
        <v/>
      </c>
      <c r="T20" s="38">
        <f>IF(W20=0,"",IF(AG20=1,"Needs a licence first: see the note",IF(AD20=1,"Enter the rate you pay",IF(AF20=1,"Enter the GST rate",IF(AE20=1,"Enter what one pack sells for",IF(AI20=1,"Sells below cost",IF(AH20=1,"More than it can sell before its shelf life","OK")))))))</f>
        <v/>
      </c>
      <c r="U20" s="39" t="inlineStr">
        <is>
          <t>5%: Sch I entry 89</t>
        </is>
      </c>
      <c r="W20">
        <f>IF(LEN(D20&amp;"")=0,0,N(G20))</f>
        <v/>
      </c>
      <c r="X20">
        <f>ROUND(W20*N(H20),2)</f>
        <v/>
      </c>
      <c r="Y20">
        <f>ROUND(X20*N(I20),2)</f>
        <v/>
      </c>
      <c r="Z20">
        <f>IF(F20="Loose",N(J20),N(I20))</f>
        <v/>
      </c>
      <c r="AA20">
        <f>IF(OR('Plan'!$C$10="Regular GST, registered before buying",'Plan'!$C$10="Regular GST, registering after buying"),IF(Z20&gt;0,Y20,0),0)</f>
        <v/>
      </c>
      <c r="AB20">
        <f>ROUND(W20*N(K20),2)</f>
        <v/>
      </c>
      <c r="AC20">
        <f>IF(AB20=0,0,IF(OR('Plan'!$C$10="Regular GST, registered before buying",'Plan'!$C$10="Regular GST, registering after buying"),IF(Z20&gt;0,ROUND(AB20-AB20/(1+Z20),2),0),IF('Plan'!$C$10="Composition scheme",IF(Z20&gt;0,ROUND(AB20*0.01,2),0),0)))</f>
        <v/>
      </c>
      <c r="AD20">
        <f>IF(W20&gt;0,IF(N(H20)=0,1,0),0)</f>
        <v/>
      </c>
      <c r="AE20">
        <f>IF(W20&gt;0,IF(N(K20)=0,1,0),0)</f>
        <v/>
      </c>
      <c r="AF20">
        <f>IF(W20=0,0,IF(LEN(I20&amp;"")=0,1,IF(F20="Loose",IF(LEN(J20&amp;"")=0,1,0),0)))</f>
        <v/>
      </c>
      <c r="AG20">
        <f>IF(W20=0,0,IF(ISNUMBER(SEARCH("Licence needed",U20&amp;"")),1,0))</f>
        <v/>
      </c>
      <c r="AH20">
        <f>IF(W20=0,0,IF(N(L20)=0,0,IF(N(M20)=0,0,IF(W20/N(L20)*7&gt;N(M20),1,0))))</f>
        <v/>
      </c>
      <c r="AI20">
        <f>IF(W20=0,0,IF(AB20=0,0,IF(AB20-AC20-(X20+Y20-AA20)&lt;0,1,0)))</f>
        <v/>
      </c>
      <c r="AJ20">
        <f>IF(W20&gt;0,1,0)</f>
        <v/>
      </c>
    </row>
    <row r="21" ht="31" customHeight="1">
      <c r="B21" s="32" t="n">
        <v>16</v>
      </c>
      <c r="C21" s="13" t="inlineStr">
        <is>
          <t>Oils &amp; ghee</t>
        </is>
      </c>
      <c r="D21" s="13" t="inlineStr">
        <is>
          <t>Groundnut oil</t>
        </is>
      </c>
      <c r="E21" s="13" t="inlineStr">
        <is>
          <t>1 litre</t>
        </is>
      </c>
      <c r="F21" s="33" t="inlineStr">
        <is>
          <t>As packed</t>
        </is>
      </c>
      <c r="G21" s="34" t="n"/>
      <c r="H21" s="35" t="n"/>
      <c r="I21" s="36" t="n">
        <v>0.05</v>
      </c>
      <c r="J21" s="36" t="n">
        <v>0.05</v>
      </c>
      <c r="K21" s="35" t="n"/>
      <c r="L21" s="34" t="n"/>
      <c r="M21" s="37" t="n"/>
      <c r="N21" s="18">
        <f>IF(W21=0,"",X21+Y21)</f>
        <v/>
      </c>
      <c r="O21" s="18">
        <f>IF(W21=0,"",AA21)</f>
        <v/>
      </c>
      <c r="P21" s="18">
        <f>IF(W21=0,"",X21+Y21-AA21)</f>
        <v/>
      </c>
      <c r="Q21" s="18">
        <f>IF(W21=0,"",AB21)</f>
        <v/>
      </c>
      <c r="R21" s="18">
        <f>IF(W21=0,"",IF(AB21=0,"",AB21-AC21-(X21+Y21-AA21)))</f>
        <v/>
      </c>
      <c r="S21" s="19">
        <f>IF(W21=0,"",IF(AB21=0,"",(AB21-AC21-(X21+Y21-AA21))/AB21))</f>
        <v/>
      </c>
      <c r="T21" s="38">
        <f>IF(W21=0,"",IF(AG21=1,"Needs a licence first: see the note",IF(AD21=1,"Enter the rate you pay",IF(AF21=1,"Enter the GST rate",IF(AE21=1,"Enter what one pack sells for",IF(AI21=1,"Sells below cost",IF(AH21=1,"More than it can sell before its shelf life","OK")))))))</f>
        <v/>
      </c>
      <c r="U21" s="39" t="inlineStr">
        <is>
          <t>5%: Sch I entry 85</t>
        </is>
      </c>
      <c r="W21">
        <f>IF(LEN(D21&amp;"")=0,0,N(G21))</f>
        <v/>
      </c>
      <c r="X21">
        <f>ROUND(W21*N(H21),2)</f>
        <v/>
      </c>
      <c r="Y21">
        <f>ROUND(X21*N(I21),2)</f>
        <v/>
      </c>
      <c r="Z21">
        <f>IF(F21="Loose",N(J21),N(I21))</f>
        <v/>
      </c>
      <c r="AA21">
        <f>IF(OR('Plan'!$C$10="Regular GST, registered before buying",'Plan'!$C$10="Regular GST, registering after buying"),IF(Z21&gt;0,Y21,0),0)</f>
        <v/>
      </c>
      <c r="AB21">
        <f>ROUND(W21*N(K21),2)</f>
        <v/>
      </c>
      <c r="AC21">
        <f>IF(AB21=0,0,IF(OR('Plan'!$C$10="Regular GST, registered before buying",'Plan'!$C$10="Regular GST, registering after buying"),IF(Z21&gt;0,ROUND(AB21-AB21/(1+Z21),2),0),IF('Plan'!$C$10="Composition scheme",IF(Z21&gt;0,ROUND(AB21*0.01,2),0),0)))</f>
        <v/>
      </c>
      <c r="AD21">
        <f>IF(W21&gt;0,IF(N(H21)=0,1,0),0)</f>
        <v/>
      </c>
      <c r="AE21">
        <f>IF(W21&gt;0,IF(N(K21)=0,1,0),0)</f>
        <v/>
      </c>
      <c r="AF21">
        <f>IF(W21=0,0,IF(LEN(I21&amp;"")=0,1,IF(F21="Loose",IF(LEN(J21&amp;"")=0,1,0),0)))</f>
        <v/>
      </c>
      <c r="AG21">
        <f>IF(W21=0,0,IF(ISNUMBER(SEARCH("Licence needed",U21&amp;"")),1,0))</f>
        <v/>
      </c>
      <c r="AH21">
        <f>IF(W21=0,0,IF(N(L21)=0,0,IF(N(M21)=0,0,IF(W21/N(L21)*7&gt;N(M21),1,0))))</f>
        <v/>
      </c>
      <c r="AI21">
        <f>IF(W21=0,0,IF(AB21=0,0,IF(AB21-AC21-(X21+Y21-AA21)&lt;0,1,0)))</f>
        <v/>
      </c>
      <c r="AJ21">
        <f>IF(W21&gt;0,1,0)</f>
        <v/>
      </c>
    </row>
    <row r="22" ht="31" customHeight="1">
      <c r="B22" s="32" t="n">
        <v>17</v>
      </c>
      <c r="C22" s="13" t="inlineStr">
        <is>
          <t>Oils &amp; ghee</t>
        </is>
      </c>
      <c r="D22" s="13" t="inlineStr">
        <is>
          <t>Vanaspati</t>
        </is>
      </c>
      <c r="E22" s="13" t="inlineStr">
        <is>
          <t>1 kg pack</t>
        </is>
      </c>
      <c r="F22" s="33" t="inlineStr">
        <is>
          <t>As packed</t>
        </is>
      </c>
      <c r="G22" s="34" t="n"/>
      <c r="H22" s="35" t="n"/>
      <c r="I22" s="36" t="n">
        <v>0.05</v>
      </c>
      <c r="J22" s="36" t="n">
        <v>0.05</v>
      </c>
      <c r="K22" s="35" t="n"/>
      <c r="L22" s="34" t="n"/>
      <c r="M22" s="37" t="n"/>
      <c r="N22" s="18">
        <f>IF(W22=0,"",X22+Y22)</f>
        <v/>
      </c>
      <c r="O22" s="18">
        <f>IF(W22=0,"",AA22)</f>
        <v/>
      </c>
      <c r="P22" s="18">
        <f>IF(W22=0,"",X22+Y22-AA22)</f>
        <v/>
      </c>
      <c r="Q22" s="18">
        <f>IF(W22=0,"",AB22)</f>
        <v/>
      </c>
      <c r="R22" s="18">
        <f>IF(W22=0,"",IF(AB22=0,"",AB22-AC22-(X22+Y22-AA22)))</f>
        <v/>
      </c>
      <c r="S22" s="19">
        <f>IF(W22=0,"",IF(AB22=0,"",(AB22-AC22-(X22+Y22-AA22))/AB22))</f>
        <v/>
      </c>
      <c r="T22" s="38">
        <f>IF(W22=0,"",IF(AG22=1,"Needs a licence first: see the note",IF(AD22=1,"Enter the rate you pay",IF(AF22=1,"Enter the GST rate",IF(AE22=1,"Enter what one pack sells for",IF(AI22=1,"Sells below cost",IF(AH22=1,"More than it can sell before its shelf life","OK")))))))</f>
        <v/>
      </c>
      <c r="U22" s="39" t="inlineStr">
        <is>
          <t>5%: Sch I entry 93</t>
        </is>
      </c>
      <c r="W22">
        <f>IF(LEN(D22&amp;"")=0,0,N(G22))</f>
        <v/>
      </c>
      <c r="X22">
        <f>ROUND(W22*N(H22),2)</f>
        <v/>
      </c>
      <c r="Y22">
        <f>ROUND(X22*N(I22),2)</f>
        <v/>
      </c>
      <c r="Z22">
        <f>IF(F22="Loose",N(J22),N(I22))</f>
        <v/>
      </c>
      <c r="AA22">
        <f>IF(OR('Plan'!$C$10="Regular GST, registered before buying",'Plan'!$C$10="Regular GST, registering after buying"),IF(Z22&gt;0,Y22,0),0)</f>
        <v/>
      </c>
      <c r="AB22">
        <f>ROUND(W22*N(K22),2)</f>
        <v/>
      </c>
      <c r="AC22">
        <f>IF(AB22=0,0,IF(OR('Plan'!$C$10="Regular GST, registered before buying",'Plan'!$C$10="Regular GST, registering after buying"),IF(Z22&gt;0,ROUND(AB22-AB22/(1+Z22),2),0),IF('Plan'!$C$10="Composition scheme",IF(Z22&gt;0,ROUND(AB22*0.01,2),0),0)))</f>
        <v/>
      </c>
      <c r="AD22">
        <f>IF(W22&gt;0,IF(N(H22)=0,1,0),0)</f>
        <v/>
      </c>
      <c r="AE22">
        <f>IF(W22&gt;0,IF(N(K22)=0,1,0),0)</f>
        <v/>
      </c>
      <c r="AF22">
        <f>IF(W22=0,0,IF(LEN(I22&amp;"")=0,1,IF(F22="Loose",IF(LEN(J22&amp;"")=0,1,0),0)))</f>
        <v/>
      </c>
      <c r="AG22">
        <f>IF(W22=0,0,IF(ISNUMBER(SEARCH("Licence needed",U22&amp;"")),1,0))</f>
        <v/>
      </c>
      <c r="AH22">
        <f>IF(W22=0,0,IF(N(L22)=0,0,IF(N(M22)=0,0,IF(W22/N(L22)*7&gt;N(M22),1,0))))</f>
        <v/>
      </c>
      <c r="AI22">
        <f>IF(W22=0,0,IF(AB22=0,0,IF(AB22-AC22-(X22+Y22-AA22)&lt;0,1,0)))</f>
        <v/>
      </c>
      <c r="AJ22">
        <f>IF(W22&gt;0,1,0)</f>
        <v/>
      </c>
    </row>
    <row r="23" ht="31" customHeight="1">
      <c r="B23" s="32" t="n">
        <v>18</v>
      </c>
      <c r="C23" s="13" t="inlineStr">
        <is>
          <t>Oils &amp; ghee</t>
        </is>
      </c>
      <c r="D23" s="13" t="inlineStr">
        <is>
          <t>Ghee</t>
        </is>
      </c>
      <c r="E23" s="13" t="inlineStr">
        <is>
          <t>500 ml</t>
        </is>
      </c>
      <c r="F23" s="33" t="inlineStr">
        <is>
          <t>As packed</t>
        </is>
      </c>
      <c r="G23" s="34" t="n"/>
      <c r="H23" s="35" t="n"/>
      <c r="I23" s="36" t="n">
        <v>0.05</v>
      </c>
      <c r="J23" s="36" t="n">
        <v>0.05</v>
      </c>
      <c r="K23" s="35" t="n"/>
      <c r="L23" s="34" t="n"/>
      <c r="M23" s="37" t="n"/>
      <c r="N23" s="18">
        <f>IF(W23=0,"",X23+Y23)</f>
        <v/>
      </c>
      <c r="O23" s="18">
        <f>IF(W23=0,"",AA23)</f>
        <v/>
      </c>
      <c r="P23" s="18">
        <f>IF(W23=0,"",X23+Y23-AA23)</f>
        <v/>
      </c>
      <c r="Q23" s="18">
        <f>IF(W23=0,"",AB23)</f>
        <v/>
      </c>
      <c r="R23" s="18">
        <f>IF(W23=0,"",IF(AB23=0,"",AB23-AC23-(X23+Y23-AA23)))</f>
        <v/>
      </c>
      <c r="S23" s="19">
        <f>IF(W23=0,"",IF(AB23=0,"",(AB23-AC23-(X23+Y23-AA23))/AB23))</f>
        <v/>
      </c>
      <c r="T23" s="38">
        <f>IF(W23=0,"",IF(AG23=1,"Needs a licence first: see the note",IF(AD23=1,"Enter the rate you pay",IF(AF23=1,"Enter the GST rate",IF(AE23=1,"Enter what one pack sells for",IF(AI23=1,"Sells below cost",IF(AH23=1,"More than it can sell before its shelf life","OK")))))))</f>
        <v/>
      </c>
      <c r="U23" s="39" t="inlineStr">
        <is>
          <t>5%: Sch I entry 7 (butter and ghee)</t>
        </is>
      </c>
      <c r="W23">
        <f>IF(LEN(D23&amp;"")=0,0,N(G23))</f>
        <v/>
      </c>
      <c r="X23">
        <f>ROUND(W23*N(H23),2)</f>
        <v/>
      </c>
      <c r="Y23">
        <f>ROUND(X23*N(I23),2)</f>
        <v/>
      </c>
      <c r="Z23">
        <f>IF(F23="Loose",N(J23),N(I23))</f>
        <v/>
      </c>
      <c r="AA23">
        <f>IF(OR('Plan'!$C$10="Regular GST, registered before buying",'Plan'!$C$10="Regular GST, registering after buying"),IF(Z23&gt;0,Y23,0),0)</f>
        <v/>
      </c>
      <c r="AB23">
        <f>ROUND(W23*N(K23),2)</f>
        <v/>
      </c>
      <c r="AC23">
        <f>IF(AB23=0,0,IF(OR('Plan'!$C$10="Regular GST, registered before buying",'Plan'!$C$10="Regular GST, registering after buying"),IF(Z23&gt;0,ROUND(AB23-AB23/(1+Z23),2),0),IF('Plan'!$C$10="Composition scheme",IF(Z23&gt;0,ROUND(AB23*0.01,2),0),0)))</f>
        <v/>
      </c>
      <c r="AD23">
        <f>IF(W23&gt;0,IF(N(H23)=0,1,0),0)</f>
        <v/>
      </c>
      <c r="AE23">
        <f>IF(W23&gt;0,IF(N(K23)=0,1,0),0)</f>
        <v/>
      </c>
      <c r="AF23">
        <f>IF(W23=0,0,IF(LEN(I23&amp;"")=0,1,IF(F23="Loose",IF(LEN(J23&amp;"")=0,1,0),0)))</f>
        <v/>
      </c>
      <c r="AG23">
        <f>IF(W23=0,0,IF(ISNUMBER(SEARCH("Licence needed",U23&amp;"")),1,0))</f>
        <v/>
      </c>
      <c r="AH23">
        <f>IF(W23=0,0,IF(N(L23)=0,0,IF(N(M23)=0,0,IF(W23/N(L23)*7&gt;N(M23),1,0))))</f>
        <v/>
      </c>
      <c r="AI23">
        <f>IF(W23=0,0,IF(AB23=0,0,IF(AB23-AC23-(X23+Y23-AA23)&lt;0,1,0)))</f>
        <v/>
      </c>
      <c r="AJ23">
        <f>IF(W23&gt;0,1,0)</f>
        <v/>
      </c>
    </row>
    <row r="24" ht="31" customHeight="1">
      <c r="B24" s="32" t="n">
        <v>19</v>
      </c>
      <c r="C24" s="13" t="inlineStr">
        <is>
          <t>Spices</t>
        </is>
      </c>
      <c r="D24" s="13" t="inlineStr">
        <is>
          <t>Turmeric powder</t>
        </is>
      </c>
      <c r="E24" s="13" t="inlineStr">
        <is>
          <t>200 g pack</t>
        </is>
      </c>
      <c r="F24" s="33" t="inlineStr">
        <is>
          <t>As packed</t>
        </is>
      </c>
      <c r="G24" s="34" t="n"/>
      <c r="H24" s="35" t="n"/>
      <c r="I24" s="36" t="n">
        <v>0.05</v>
      </c>
      <c r="J24" s="36" t="n">
        <v>0.05</v>
      </c>
      <c r="K24" s="35" t="n"/>
      <c r="L24" s="34" t="n"/>
      <c r="M24" s="37" t="n"/>
      <c r="N24" s="18">
        <f>IF(W24=0,"",X24+Y24)</f>
        <v/>
      </c>
      <c r="O24" s="18">
        <f>IF(W24=0,"",AA24)</f>
        <v/>
      </c>
      <c r="P24" s="18">
        <f>IF(W24=0,"",X24+Y24-AA24)</f>
        <v/>
      </c>
      <c r="Q24" s="18">
        <f>IF(W24=0,"",AB24)</f>
        <v/>
      </c>
      <c r="R24" s="18">
        <f>IF(W24=0,"",IF(AB24=0,"",AB24-AC24-(X24+Y24-AA24)))</f>
        <v/>
      </c>
      <c r="S24" s="19">
        <f>IF(W24=0,"",IF(AB24=0,"",(AB24-AC24-(X24+Y24-AA24))/AB24))</f>
        <v/>
      </c>
      <c r="T24" s="38">
        <f>IF(W24=0,"",IF(AG24=1,"Needs a licence first: see the note",IF(AD24=1,"Enter the rate you pay",IF(AF24=1,"Enter the GST rate",IF(AE24=1,"Enter what one pack sells for",IF(AI24=1,"Sells below cost",IF(AH24=1,"More than it can sell before its shelf life","OK")))))))</f>
        <v/>
      </c>
      <c r="U24" s="39" t="inlineStr">
        <is>
          <t>5%: Sch I entry 42</t>
        </is>
      </c>
      <c r="W24">
        <f>IF(LEN(D24&amp;"")=0,0,N(G24))</f>
        <v/>
      </c>
      <c r="X24">
        <f>ROUND(W24*N(H24),2)</f>
        <v/>
      </c>
      <c r="Y24">
        <f>ROUND(X24*N(I24),2)</f>
        <v/>
      </c>
      <c r="Z24">
        <f>IF(F24="Loose",N(J24),N(I24))</f>
        <v/>
      </c>
      <c r="AA24">
        <f>IF(OR('Plan'!$C$10="Regular GST, registered before buying",'Plan'!$C$10="Regular GST, registering after buying"),IF(Z24&gt;0,Y24,0),0)</f>
        <v/>
      </c>
      <c r="AB24">
        <f>ROUND(W24*N(K24),2)</f>
        <v/>
      </c>
      <c r="AC24">
        <f>IF(AB24=0,0,IF(OR('Plan'!$C$10="Regular GST, registered before buying",'Plan'!$C$10="Regular GST, registering after buying"),IF(Z24&gt;0,ROUND(AB24-AB24/(1+Z24),2),0),IF('Plan'!$C$10="Composition scheme",IF(Z24&gt;0,ROUND(AB24*0.01,2),0),0)))</f>
        <v/>
      </c>
      <c r="AD24">
        <f>IF(W24&gt;0,IF(N(H24)=0,1,0),0)</f>
        <v/>
      </c>
      <c r="AE24">
        <f>IF(W24&gt;0,IF(N(K24)=0,1,0),0)</f>
        <v/>
      </c>
      <c r="AF24">
        <f>IF(W24=0,0,IF(LEN(I24&amp;"")=0,1,IF(F24="Loose",IF(LEN(J24&amp;"")=0,1,0),0)))</f>
        <v/>
      </c>
      <c r="AG24">
        <f>IF(W24=0,0,IF(ISNUMBER(SEARCH("Licence needed",U24&amp;"")),1,0))</f>
        <v/>
      </c>
      <c r="AH24">
        <f>IF(W24=0,0,IF(N(L24)=0,0,IF(N(M24)=0,0,IF(W24/N(L24)*7&gt;N(M24),1,0))))</f>
        <v/>
      </c>
      <c r="AI24">
        <f>IF(W24=0,0,IF(AB24=0,0,IF(AB24-AC24-(X24+Y24-AA24)&lt;0,1,0)))</f>
        <v/>
      </c>
      <c r="AJ24">
        <f>IF(W24&gt;0,1,0)</f>
        <v/>
      </c>
    </row>
    <row r="25" ht="31" customHeight="1">
      <c r="B25" s="32" t="n">
        <v>20</v>
      </c>
      <c r="C25" s="13" t="inlineStr">
        <is>
          <t>Spices</t>
        </is>
      </c>
      <c r="D25" s="13" t="inlineStr">
        <is>
          <t>Red chilli powder</t>
        </is>
      </c>
      <c r="E25" s="13" t="inlineStr">
        <is>
          <t>200 g pack</t>
        </is>
      </c>
      <c r="F25" s="33" t="inlineStr">
        <is>
          <t>As packed</t>
        </is>
      </c>
      <c r="G25" s="34" t="n"/>
      <c r="H25" s="35" t="n"/>
      <c r="I25" s="36" t="n">
        <v>0.05</v>
      </c>
      <c r="J25" s="36" t="n">
        <v>0.05</v>
      </c>
      <c r="K25" s="35" t="n"/>
      <c r="L25" s="34" t="n"/>
      <c r="M25" s="37" t="n"/>
      <c r="N25" s="18">
        <f>IF(W25=0,"",X25+Y25)</f>
        <v/>
      </c>
      <c r="O25" s="18">
        <f>IF(W25=0,"",AA25)</f>
        <v/>
      </c>
      <c r="P25" s="18">
        <f>IF(W25=0,"",X25+Y25-AA25)</f>
        <v/>
      </c>
      <c r="Q25" s="18">
        <f>IF(W25=0,"",AB25)</f>
        <v/>
      </c>
      <c r="R25" s="18">
        <f>IF(W25=0,"",IF(AB25=0,"",AB25-AC25-(X25+Y25-AA25)))</f>
        <v/>
      </c>
      <c r="S25" s="19">
        <f>IF(W25=0,"",IF(AB25=0,"",(AB25-AC25-(X25+Y25-AA25))/AB25))</f>
        <v/>
      </c>
      <c r="T25" s="38">
        <f>IF(W25=0,"",IF(AG25=1,"Needs a licence first: see the note",IF(AD25=1,"Enter the rate you pay",IF(AF25=1,"Enter the GST rate",IF(AE25=1,"Enter what one pack sells for",IF(AI25=1,"Sells below cost",IF(AH25=1,"More than it can sell before its shelf life","OK")))))))</f>
        <v/>
      </c>
      <c r="U25" s="39" t="inlineStr">
        <is>
          <t>5%: Sch I entry 36</t>
        </is>
      </c>
      <c r="W25">
        <f>IF(LEN(D25&amp;"")=0,0,N(G25))</f>
        <v/>
      </c>
      <c r="X25">
        <f>ROUND(W25*N(H25),2)</f>
        <v/>
      </c>
      <c r="Y25">
        <f>ROUND(X25*N(I25),2)</f>
        <v/>
      </c>
      <c r="Z25">
        <f>IF(F25="Loose",N(J25),N(I25))</f>
        <v/>
      </c>
      <c r="AA25">
        <f>IF(OR('Plan'!$C$10="Regular GST, registered before buying",'Plan'!$C$10="Regular GST, registering after buying"),IF(Z25&gt;0,Y25,0),0)</f>
        <v/>
      </c>
      <c r="AB25">
        <f>ROUND(W25*N(K25),2)</f>
        <v/>
      </c>
      <c r="AC25">
        <f>IF(AB25=0,0,IF(OR('Plan'!$C$10="Regular GST, registered before buying",'Plan'!$C$10="Regular GST, registering after buying"),IF(Z25&gt;0,ROUND(AB25-AB25/(1+Z25),2),0),IF('Plan'!$C$10="Composition scheme",IF(Z25&gt;0,ROUND(AB25*0.01,2),0),0)))</f>
        <v/>
      </c>
      <c r="AD25">
        <f>IF(W25&gt;0,IF(N(H25)=0,1,0),0)</f>
        <v/>
      </c>
      <c r="AE25">
        <f>IF(W25&gt;0,IF(N(K25)=0,1,0),0)</f>
        <v/>
      </c>
      <c r="AF25">
        <f>IF(W25=0,0,IF(LEN(I25&amp;"")=0,1,IF(F25="Loose",IF(LEN(J25&amp;"")=0,1,0),0)))</f>
        <v/>
      </c>
      <c r="AG25">
        <f>IF(W25=0,0,IF(ISNUMBER(SEARCH("Licence needed",U25&amp;"")),1,0))</f>
        <v/>
      </c>
      <c r="AH25">
        <f>IF(W25=0,0,IF(N(L25)=0,0,IF(N(M25)=0,0,IF(W25/N(L25)*7&gt;N(M25),1,0))))</f>
        <v/>
      </c>
      <c r="AI25">
        <f>IF(W25=0,0,IF(AB25=0,0,IF(AB25-AC25-(X25+Y25-AA25)&lt;0,1,0)))</f>
        <v/>
      </c>
      <c r="AJ25">
        <f>IF(W25&gt;0,1,0)</f>
        <v/>
      </c>
    </row>
    <row r="26" ht="31" customHeight="1">
      <c r="B26" s="32" t="n">
        <v>21</v>
      </c>
      <c r="C26" s="13" t="inlineStr">
        <is>
          <t>Spices</t>
        </is>
      </c>
      <c r="D26" s="13" t="inlineStr">
        <is>
          <t>Coriander powder</t>
        </is>
      </c>
      <c r="E26" s="13" t="inlineStr">
        <is>
          <t>200 g pack</t>
        </is>
      </c>
      <c r="F26" s="33" t="inlineStr">
        <is>
          <t>As packed</t>
        </is>
      </c>
      <c r="G26" s="34" t="n"/>
      <c r="H26" s="35" t="n"/>
      <c r="I26" s="36" t="n">
        <v>0.05</v>
      </c>
      <c r="J26" s="36" t="n">
        <v>0.05</v>
      </c>
      <c r="K26" s="35" t="n"/>
      <c r="L26" s="34" t="n"/>
      <c r="M26" s="37" t="n"/>
      <c r="N26" s="18">
        <f>IF(W26=0,"",X26+Y26)</f>
        <v/>
      </c>
      <c r="O26" s="18">
        <f>IF(W26=0,"",AA26)</f>
        <v/>
      </c>
      <c r="P26" s="18">
        <f>IF(W26=0,"",X26+Y26-AA26)</f>
        <v/>
      </c>
      <c r="Q26" s="18">
        <f>IF(W26=0,"",AB26)</f>
        <v/>
      </c>
      <c r="R26" s="18">
        <f>IF(W26=0,"",IF(AB26=0,"",AB26-AC26-(X26+Y26-AA26)))</f>
        <v/>
      </c>
      <c r="S26" s="19">
        <f>IF(W26=0,"",IF(AB26=0,"",(AB26-AC26-(X26+Y26-AA26))/AB26))</f>
        <v/>
      </c>
      <c r="T26" s="38">
        <f>IF(W26=0,"",IF(AG26=1,"Needs a licence first: see the note",IF(AD26=1,"Enter the rate you pay",IF(AF26=1,"Enter the GST rate",IF(AE26=1,"Enter what one pack sells for",IF(AI26=1,"Sells below cost",IF(AH26=1,"More than it can sell before its shelf life","OK")))))))</f>
        <v/>
      </c>
      <c r="U26" s="39" t="inlineStr">
        <is>
          <t>5%: Sch I entry 41</t>
        </is>
      </c>
      <c r="W26">
        <f>IF(LEN(D26&amp;"")=0,0,N(G26))</f>
        <v/>
      </c>
      <c r="X26">
        <f>ROUND(W26*N(H26),2)</f>
        <v/>
      </c>
      <c r="Y26">
        <f>ROUND(X26*N(I26),2)</f>
        <v/>
      </c>
      <c r="Z26">
        <f>IF(F26="Loose",N(J26),N(I26))</f>
        <v/>
      </c>
      <c r="AA26">
        <f>IF(OR('Plan'!$C$10="Regular GST, registered before buying",'Plan'!$C$10="Regular GST, registering after buying"),IF(Z26&gt;0,Y26,0),0)</f>
        <v/>
      </c>
      <c r="AB26">
        <f>ROUND(W26*N(K26),2)</f>
        <v/>
      </c>
      <c r="AC26">
        <f>IF(AB26=0,0,IF(OR('Plan'!$C$10="Regular GST, registered before buying",'Plan'!$C$10="Regular GST, registering after buying"),IF(Z26&gt;0,ROUND(AB26-AB26/(1+Z26),2),0),IF('Plan'!$C$10="Composition scheme",IF(Z26&gt;0,ROUND(AB26*0.01,2),0),0)))</f>
        <v/>
      </c>
      <c r="AD26">
        <f>IF(W26&gt;0,IF(N(H26)=0,1,0),0)</f>
        <v/>
      </c>
      <c r="AE26">
        <f>IF(W26&gt;0,IF(N(K26)=0,1,0),0)</f>
        <v/>
      </c>
      <c r="AF26">
        <f>IF(W26=0,0,IF(LEN(I26&amp;"")=0,1,IF(F26="Loose",IF(LEN(J26&amp;"")=0,1,0),0)))</f>
        <v/>
      </c>
      <c r="AG26">
        <f>IF(W26=0,0,IF(ISNUMBER(SEARCH("Licence needed",U26&amp;"")),1,0))</f>
        <v/>
      </c>
      <c r="AH26">
        <f>IF(W26=0,0,IF(N(L26)=0,0,IF(N(M26)=0,0,IF(W26/N(L26)*7&gt;N(M26),1,0))))</f>
        <v/>
      </c>
      <c r="AI26">
        <f>IF(W26=0,0,IF(AB26=0,0,IF(AB26-AC26-(X26+Y26-AA26)&lt;0,1,0)))</f>
        <v/>
      </c>
      <c r="AJ26">
        <f>IF(W26&gt;0,1,0)</f>
        <v/>
      </c>
    </row>
    <row r="27" ht="31" customHeight="1">
      <c r="B27" s="32" t="n">
        <v>22</v>
      </c>
      <c r="C27" s="13" t="inlineStr">
        <is>
          <t>Spices</t>
        </is>
      </c>
      <c r="D27" s="13" t="inlineStr">
        <is>
          <t>Jeera (cumin)</t>
        </is>
      </c>
      <c r="E27" s="13" t="inlineStr">
        <is>
          <t>100 g pack</t>
        </is>
      </c>
      <c r="F27" s="33" t="inlineStr">
        <is>
          <t>As packed</t>
        </is>
      </c>
      <c r="G27" s="34" t="n"/>
      <c r="H27" s="35" t="n"/>
      <c r="I27" s="36" t="n">
        <v>0.05</v>
      </c>
      <c r="J27" s="36" t="n">
        <v>0.05</v>
      </c>
      <c r="K27" s="35" t="n"/>
      <c r="L27" s="34" t="n"/>
      <c r="M27" s="37" t="n"/>
      <c r="N27" s="18">
        <f>IF(W27=0,"",X27+Y27)</f>
        <v/>
      </c>
      <c r="O27" s="18">
        <f>IF(W27=0,"",AA27)</f>
        <v/>
      </c>
      <c r="P27" s="18">
        <f>IF(W27=0,"",X27+Y27-AA27)</f>
        <v/>
      </c>
      <c r="Q27" s="18">
        <f>IF(W27=0,"",AB27)</f>
        <v/>
      </c>
      <c r="R27" s="18">
        <f>IF(W27=0,"",IF(AB27=0,"",AB27-AC27-(X27+Y27-AA27)))</f>
        <v/>
      </c>
      <c r="S27" s="19">
        <f>IF(W27=0,"",IF(AB27=0,"",(AB27-AC27-(X27+Y27-AA27))/AB27))</f>
        <v/>
      </c>
      <c r="T27" s="38">
        <f>IF(W27=0,"",IF(AG27=1,"Needs a licence first: see the note",IF(AD27=1,"Enter the rate you pay",IF(AF27=1,"Enter the GST rate",IF(AE27=1,"Enter what one pack sells for",IF(AI27=1,"Sells below cost",IF(AH27=1,"More than it can sell before its shelf life","OK")))))))</f>
        <v/>
      </c>
      <c r="U27" s="39" t="inlineStr">
        <is>
          <t>5%: Sch I entry 41</t>
        </is>
      </c>
      <c r="W27">
        <f>IF(LEN(D27&amp;"")=0,0,N(G27))</f>
        <v/>
      </c>
      <c r="X27">
        <f>ROUND(W27*N(H27),2)</f>
        <v/>
      </c>
      <c r="Y27">
        <f>ROUND(X27*N(I27),2)</f>
        <v/>
      </c>
      <c r="Z27">
        <f>IF(F27="Loose",N(J27),N(I27))</f>
        <v/>
      </c>
      <c r="AA27">
        <f>IF(OR('Plan'!$C$10="Regular GST, registered before buying",'Plan'!$C$10="Regular GST, registering after buying"),IF(Z27&gt;0,Y27,0),0)</f>
        <v/>
      </c>
      <c r="AB27">
        <f>ROUND(W27*N(K27),2)</f>
        <v/>
      </c>
      <c r="AC27">
        <f>IF(AB27=0,0,IF(OR('Plan'!$C$10="Regular GST, registered before buying",'Plan'!$C$10="Regular GST, registering after buying"),IF(Z27&gt;0,ROUND(AB27-AB27/(1+Z27),2),0),IF('Plan'!$C$10="Composition scheme",IF(Z27&gt;0,ROUND(AB27*0.01,2),0),0)))</f>
        <v/>
      </c>
      <c r="AD27">
        <f>IF(W27&gt;0,IF(N(H27)=0,1,0),0)</f>
        <v/>
      </c>
      <c r="AE27">
        <f>IF(W27&gt;0,IF(N(K27)=0,1,0),0)</f>
        <v/>
      </c>
      <c r="AF27">
        <f>IF(W27=0,0,IF(LEN(I27&amp;"")=0,1,IF(F27="Loose",IF(LEN(J27&amp;"")=0,1,0),0)))</f>
        <v/>
      </c>
      <c r="AG27">
        <f>IF(W27=0,0,IF(ISNUMBER(SEARCH("Licence needed",U27&amp;"")),1,0))</f>
        <v/>
      </c>
      <c r="AH27">
        <f>IF(W27=0,0,IF(N(L27)=0,0,IF(N(M27)=0,0,IF(W27/N(L27)*7&gt;N(M27),1,0))))</f>
        <v/>
      </c>
      <c r="AI27">
        <f>IF(W27=0,0,IF(AB27=0,0,IF(AB27-AC27-(X27+Y27-AA27)&lt;0,1,0)))</f>
        <v/>
      </c>
      <c r="AJ27">
        <f>IF(W27&gt;0,1,0)</f>
        <v/>
      </c>
    </row>
    <row r="28" ht="31" customHeight="1">
      <c r="B28" s="32" t="n">
        <v>23</v>
      </c>
      <c r="C28" s="13" t="inlineStr">
        <is>
          <t>Spices</t>
        </is>
      </c>
      <c r="D28" s="13" t="inlineStr">
        <is>
          <t>Black pepper</t>
        </is>
      </c>
      <c r="E28" s="13" t="inlineStr">
        <is>
          <t>100 g pack</t>
        </is>
      </c>
      <c r="F28" s="33" t="inlineStr">
        <is>
          <t>As packed</t>
        </is>
      </c>
      <c r="G28" s="34" t="n"/>
      <c r="H28" s="35" t="n"/>
      <c r="I28" s="36" t="n">
        <v>0.05</v>
      </c>
      <c r="J28" s="36" t="n">
        <v>0.05</v>
      </c>
      <c r="K28" s="35" t="n"/>
      <c r="L28" s="34" t="n"/>
      <c r="M28" s="37" t="n"/>
      <c r="N28" s="18">
        <f>IF(W28=0,"",X28+Y28)</f>
        <v/>
      </c>
      <c r="O28" s="18">
        <f>IF(W28=0,"",AA28)</f>
        <v/>
      </c>
      <c r="P28" s="18">
        <f>IF(W28=0,"",X28+Y28-AA28)</f>
        <v/>
      </c>
      <c r="Q28" s="18">
        <f>IF(W28=0,"",AB28)</f>
        <v/>
      </c>
      <c r="R28" s="18">
        <f>IF(W28=0,"",IF(AB28=0,"",AB28-AC28-(X28+Y28-AA28)))</f>
        <v/>
      </c>
      <c r="S28" s="19">
        <f>IF(W28=0,"",IF(AB28=0,"",(AB28-AC28-(X28+Y28-AA28))/AB28))</f>
        <v/>
      </c>
      <c r="T28" s="38">
        <f>IF(W28=0,"",IF(AG28=1,"Needs a licence first: see the note",IF(AD28=1,"Enter the rate you pay",IF(AF28=1,"Enter the GST rate",IF(AE28=1,"Enter what one pack sells for",IF(AI28=1,"Sells below cost",IF(AH28=1,"More than it can sell before its shelf life","OK")))))))</f>
        <v/>
      </c>
      <c r="U28" s="39" t="inlineStr">
        <is>
          <t>5%: Sch I entry 36</t>
        </is>
      </c>
      <c r="W28">
        <f>IF(LEN(D28&amp;"")=0,0,N(G28))</f>
        <v/>
      </c>
      <c r="X28">
        <f>ROUND(W28*N(H28),2)</f>
        <v/>
      </c>
      <c r="Y28">
        <f>ROUND(X28*N(I28),2)</f>
        <v/>
      </c>
      <c r="Z28">
        <f>IF(F28="Loose",N(J28),N(I28))</f>
        <v/>
      </c>
      <c r="AA28">
        <f>IF(OR('Plan'!$C$10="Regular GST, registered before buying",'Plan'!$C$10="Regular GST, registering after buying"),IF(Z28&gt;0,Y28,0),0)</f>
        <v/>
      </c>
      <c r="AB28">
        <f>ROUND(W28*N(K28),2)</f>
        <v/>
      </c>
      <c r="AC28">
        <f>IF(AB28=0,0,IF(OR('Plan'!$C$10="Regular GST, registered before buying",'Plan'!$C$10="Regular GST, registering after buying"),IF(Z28&gt;0,ROUND(AB28-AB28/(1+Z28),2),0),IF('Plan'!$C$10="Composition scheme",IF(Z28&gt;0,ROUND(AB28*0.01,2),0),0)))</f>
        <v/>
      </c>
      <c r="AD28">
        <f>IF(W28&gt;0,IF(N(H28)=0,1,0),0)</f>
        <v/>
      </c>
      <c r="AE28">
        <f>IF(W28&gt;0,IF(N(K28)=0,1,0),0)</f>
        <v/>
      </c>
      <c r="AF28">
        <f>IF(W28=0,0,IF(LEN(I28&amp;"")=0,1,IF(F28="Loose",IF(LEN(J28&amp;"")=0,1,0),0)))</f>
        <v/>
      </c>
      <c r="AG28">
        <f>IF(W28=0,0,IF(ISNUMBER(SEARCH("Licence needed",U28&amp;"")),1,0))</f>
        <v/>
      </c>
      <c r="AH28">
        <f>IF(W28=0,0,IF(N(L28)=0,0,IF(N(M28)=0,0,IF(W28/N(L28)*7&gt;N(M28),1,0))))</f>
        <v/>
      </c>
      <c r="AI28">
        <f>IF(W28=0,0,IF(AB28=0,0,IF(AB28-AC28-(X28+Y28-AA28)&lt;0,1,0)))</f>
        <v/>
      </c>
      <c r="AJ28">
        <f>IF(W28&gt;0,1,0)</f>
        <v/>
      </c>
    </row>
    <row r="29" ht="31" customHeight="1">
      <c r="B29" s="32" t="n">
        <v>24</v>
      </c>
      <c r="C29" s="13" t="inlineStr">
        <is>
          <t>Spices</t>
        </is>
      </c>
      <c r="D29" s="13" t="inlineStr">
        <is>
          <t>Garam masala</t>
        </is>
      </c>
      <c r="E29" s="13" t="inlineStr">
        <is>
          <t>100 g pack</t>
        </is>
      </c>
      <c r="F29" s="33" t="inlineStr">
        <is>
          <t>As packed</t>
        </is>
      </c>
      <c r="G29" s="34" t="n"/>
      <c r="H29" s="35" t="n"/>
      <c r="I29" s="36" t="n">
        <v>0.05</v>
      </c>
      <c r="J29" s="36" t="n">
        <v>0.05</v>
      </c>
      <c r="K29" s="35" t="n"/>
      <c r="L29" s="34" t="n"/>
      <c r="M29" s="37" t="n"/>
      <c r="N29" s="18">
        <f>IF(W29=0,"",X29+Y29)</f>
        <v/>
      </c>
      <c r="O29" s="18">
        <f>IF(W29=0,"",AA29)</f>
        <v/>
      </c>
      <c r="P29" s="18">
        <f>IF(W29=0,"",X29+Y29-AA29)</f>
        <v/>
      </c>
      <c r="Q29" s="18">
        <f>IF(W29=0,"",AB29)</f>
        <v/>
      </c>
      <c r="R29" s="18">
        <f>IF(W29=0,"",IF(AB29=0,"",AB29-AC29-(X29+Y29-AA29)))</f>
        <v/>
      </c>
      <c r="S29" s="19">
        <f>IF(W29=0,"",IF(AB29=0,"",(AB29-AC29-(X29+Y29-AA29))/AB29))</f>
        <v/>
      </c>
      <c r="T29" s="38">
        <f>IF(W29=0,"",IF(AG29=1,"Needs a licence first: see the note",IF(AD29=1,"Enter the rate you pay",IF(AF29=1,"Enter the GST rate",IF(AE29=1,"Enter what one pack sells for",IF(AI29=1,"Sells below cost",IF(AH29=1,"More than it can sell before its shelf life","OK")))))))</f>
        <v/>
      </c>
      <c r="U29" s="39" t="inlineStr">
        <is>
          <t>5%: Sch I entry 42 (other spices)</t>
        </is>
      </c>
      <c r="W29">
        <f>IF(LEN(D29&amp;"")=0,0,N(G29))</f>
        <v/>
      </c>
      <c r="X29">
        <f>ROUND(W29*N(H29),2)</f>
        <v/>
      </c>
      <c r="Y29">
        <f>ROUND(X29*N(I29),2)</f>
        <v/>
      </c>
      <c r="Z29">
        <f>IF(F29="Loose",N(J29),N(I29))</f>
        <v/>
      </c>
      <c r="AA29">
        <f>IF(OR('Plan'!$C$10="Regular GST, registered before buying",'Plan'!$C$10="Regular GST, registering after buying"),IF(Z29&gt;0,Y29,0),0)</f>
        <v/>
      </c>
      <c r="AB29">
        <f>ROUND(W29*N(K29),2)</f>
        <v/>
      </c>
      <c r="AC29">
        <f>IF(AB29=0,0,IF(OR('Plan'!$C$10="Regular GST, registered before buying",'Plan'!$C$10="Regular GST, registering after buying"),IF(Z29&gt;0,ROUND(AB29-AB29/(1+Z29),2),0),IF('Plan'!$C$10="Composition scheme",IF(Z29&gt;0,ROUND(AB29*0.01,2),0),0)))</f>
        <v/>
      </c>
      <c r="AD29">
        <f>IF(W29&gt;0,IF(N(H29)=0,1,0),0)</f>
        <v/>
      </c>
      <c r="AE29">
        <f>IF(W29&gt;0,IF(N(K29)=0,1,0),0)</f>
        <v/>
      </c>
      <c r="AF29">
        <f>IF(W29=0,0,IF(LEN(I29&amp;"")=0,1,IF(F29="Loose",IF(LEN(J29&amp;"")=0,1,0),0)))</f>
        <v/>
      </c>
      <c r="AG29">
        <f>IF(W29=0,0,IF(ISNUMBER(SEARCH("Licence needed",U29&amp;"")),1,0))</f>
        <v/>
      </c>
      <c r="AH29">
        <f>IF(W29=0,0,IF(N(L29)=0,0,IF(N(M29)=0,0,IF(W29/N(L29)*7&gt;N(M29),1,0))))</f>
        <v/>
      </c>
      <c r="AI29">
        <f>IF(W29=0,0,IF(AB29=0,0,IF(AB29-AC29-(X29+Y29-AA29)&lt;0,1,0)))</f>
        <v/>
      </c>
      <c r="AJ29">
        <f>IF(W29&gt;0,1,0)</f>
        <v/>
      </c>
    </row>
    <row r="30" ht="31" customHeight="1">
      <c r="B30" s="32" t="n">
        <v>25</v>
      </c>
      <c r="C30" s="13" t="inlineStr">
        <is>
          <t>Tea &amp; coffee</t>
        </is>
      </c>
      <c r="D30" s="13" t="inlineStr">
        <is>
          <t>Tea</t>
        </is>
      </c>
      <c r="E30" s="13" t="inlineStr">
        <is>
          <t>250 g pack</t>
        </is>
      </c>
      <c r="F30" s="33" t="inlineStr">
        <is>
          <t>As packed</t>
        </is>
      </c>
      <c r="G30" s="34" t="n"/>
      <c r="H30" s="35" t="n"/>
      <c r="I30" s="36" t="n">
        <v>0.05</v>
      </c>
      <c r="J30" s="36" t="n">
        <v>0.05</v>
      </c>
      <c r="K30" s="35" t="n"/>
      <c r="L30" s="34" t="n"/>
      <c r="M30" s="37" t="n"/>
      <c r="N30" s="18">
        <f>IF(W30=0,"",X30+Y30)</f>
        <v/>
      </c>
      <c r="O30" s="18">
        <f>IF(W30=0,"",AA30)</f>
        <v/>
      </c>
      <c r="P30" s="18">
        <f>IF(W30=0,"",X30+Y30-AA30)</f>
        <v/>
      </c>
      <c r="Q30" s="18">
        <f>IF(W30=0,"",AB30)</f>
        <v/>
      </c>
      <c r="R30" s="18">
        <f>IF(W30=0,"",IF(AB30=0,"",AB30-AC30-(X30+Y30-AA30)))</f>
        <v/>
      </c>
      <c r="S30" s="19">
        <f>IF(W30=0,"",IF(AB30=0,"",(AB30-AC30-(X30+Y30-AA30))/AB30))</f>
        <v/>
      </c>
      <c r="T30" s="38">
        <f>IF(W30=0,"",IF(AG30=1,"Needs a licence first: see the note",IF(AD30=1,"Enter the rate you pay",IF(AF30=1,"Enter the GST rate",IF(AE30=1,"Enter what one pack sells for",IF(AI30=1,"Sells below cost",IF(AH30=1,"More than it can sell before its shelf life","OK")))))))</f>
        <v/>
      </c>
      <c r="U30" s="39" t="inlineStr">
        <is>
          <t>5%: Sch I entry 34</t>
        </is>
      </c>
      <c r="W30">
        <f>IF(LEN(D30&amp;"")=0,0,N(G30))</f>
        <v/>
      </c>
      <c r="X30">
        <f>ROUND(W30*N(H30),2)</f>
        <v/>
      </c>
      <c r="Y30">
        <f>ROUND(X30*N(I30),2)</f>
        <v/>
      </c>
      <c r="Z30">
        <f>IF(F30="Loose",N(J30),N(I30))</f>
        <v/>
      </c>
      <c r="AA30">
        <f>IF(OR('Plan'!$C$10="Regular GST, registered before buying",'Plan'!$C$10="Regular GST, registering after buying"),IF(Z30&gt;0,Y30,0),0)</f>
        <v/>
      </c>
      <c r="AB30">
        <f>ROUND(W30*N(K30),2)</f>
        <v/>
      </c>
      <c r="AC30">
        <f>IF(AB30=0,0,IF(OR('Plan'!$C$10="Regular GST, registered before buying",'Plan'!$C$10="Regular GST, registering after buying"),IF(Z30&gt;0,ROUND(AB30-AB30/(1+Z30),2),0),IF('Plan'!$C$10="Composition scheme",IF(Z30&gt;0,ROUND(AB30*0.01,2),0),0)))</f>
        <v/>
      </c>
      <c r="AD30">
        <f>IF(W30&gt;0,IF(N(H30)=0,1,0),0)</f>
        <v/>
      </c>
      <c r="AE30">
        <f>IF(W30&gt;0,IF(N(K30)=0,1,0),0)</f>
        <v/>
      </c>
      <c r="AF30">
        <f>IF(W30=0,0,IF(LEN(I30&amp;"")=0,1,IF(F30="Loose",IF(LEN(J30&amp;"")=0,1,0),0)))</f>
        <v/>
      </c>
      <c r="AG30">
        <f>IF(W30=0,0,IF(ISNUMBER(SEARCH("Licence needed",U30&amp;"")),1,0))</f>
        <v/>
      </c>
      <c r="AH30">
        <f>IF(W30=0,0,IF(N(L30)=0,0,IF(N(M30)=0,0,IF(W30/N(L30)*7&gt;N(M30),1,0))))</f>
        <v/>
      </c>
      <c r="AI30">
        <f>IF(W30=0,0,IF(AB30=0,0,IF(AB30-AC30-(X30+Y30-AA30)&lt;0,1,0)))</f>
        <v/>
      </c>
      <c r="AJ30">
        <f>IF(W30&gt;0,1,0)</f>
        <v/>
      </c>
    </row>
    <row r="31" ht="31" customHeight="1">
      <c r="B31" s="32" t="n">
        <v>26</v>
      </c>
      <c r="C31" s="13" t="inlineStr">
        <is>
          <t>Tea &amp; coffee</t>
        </is>
      </c>
      <c r="D31" s="13" t="inlineStr">
        <is>
          <t>Instant coffee</t>
        </is>
      </c>
      <c r="E31" s="13" t="inlineStr">
        <is>
          <t>50 g jar</t>
        </is>
      </c>
      <c r="F31" s="33" t="inlineStr">
        <is>
          <t>As packed</t>
        </is>
      </c>
      <c r="G31" s="34" t="n"/>
      <c r="H31" s="35" t="n"/>
      <c r="I31" s="36" t="n">
        <v>0.05</v>
      </c>
      <c r="J31" s="36" t="n">
        <v>0.05</v>
      </c>
      <c r="K31" s="35" t="n"/>
      <c r="L31" s="34" t="n"/>
      <c r="M31" s="37" t="n"/>
      <c r="N31" s="18">
        <f>IF(W31=0,"",X31+Y31)</f>
        <v/>
      </c>
      <c r="O31" s="18">
        <f>IF(W31=0,"",AA31)</f>
        <v/>
      </c>
      <c r="P31" s="18">
        <f>IF(W31=0,"",X31+Y31-AA31)</f>
        <v/>
      </c>
      <c r="Q31" s="18">
        <f>IF(W31=0,"",AB31)</f>
        <v/>
      </c>
      <c r="R31" s="18">
        <f>IF(W31=0,"",IF(AB31=0,"",AB31-AC31-(X31+Y31-AA31)))</f>
        <v/>
      </c>
      <c r="S31" s="19">
        <f>IF(W31=0,"",IF(AB31=0,"",(AB31-AC31-(X31+Y31-AA31))/AB31))</f>
        <v/>
      </c>
      <c r="T31" s="38">
        <f>IF(W31=0,"",IF(AG31=1,"Needs a licence first: see the note",IF(AD31=1,"Enter the rate you pay",IF(AF31=1,"Enter the GST rate",IF(AE31=1,"Enter what one pack sells for",IF(AI31=1,"Sells below cost",IF(AH31=1,"More than it can sell before its shelf life","OK")))))))</f>
        <v/>
      </c>
      <c r="U31" s="39" t="inlineStr">
        <is>
          <t>5%: Sch I entry 135</t>
        </is>
      </c>
      <c r="W31">
        <f>IF(LEN(D31&amp;"")=0,0,N(G31))</f>
        <v/>
      </c>
      <c r="X31">
        <f>ROUND(W31*N(H31),2)</f>
        <v/>
      </c>
      <c r="Y31">
        <f>ROUND(X31*N(I31),2)</f>
        <v/>
      </c>
      <c r="Z31">
        <f>IF(F31="Loose",N(J31),N(I31))</f>
        <v/>
      </c>
      <c r="AA31">
        <f>IF(OR('Plan'!$C$10="Regular GST, registered before buying",'Plan'!$C$10="Regular GST, registering after buying"),IF(Z31&gt;0,Y31,0),0)</f>
        <v/>
      </c>
      <c r="AB31">
        <f>ROUND(W31*N(K31),2)</f>
        <v/>
      </c>
      <c r="AC31">
        <f>IF(AB31=0,0,IF(OR('Plan'!$C$10="Regular GST, registered before buying",'Plan'!$C$10="Regular GST, registering after buying"),IF(Z31&gt;0,ROUND(AB31-AB31/(1+Z31),2),0),IF('Plan'!$C$10="Composition scheme",IF(Z31&gt;0,ROUND(AB31*0.01,2),0),0)))</f>
        <v/>
      </c>
      <c r="AD31">
        <f>IF(W31&gt;0,IF(N(H31)=0,1,0),0)</f>
        <v/>
      </c>
      <c r="AE31">
        <f>IF(W31&gt;0,IF(N(K31)=0,1,0),0)</f>
        <v/>
      </c>
      <c r="AF31">
        <f>IF(W31=0,0,IF(LEN(I31&amp;"")=0,1,IF(F31="Loose",IF(LEN(J31&amp;"")=0,1,0),0)))</f>
        <v/>
      </c>
      <c r="AG31">
        <f>IF(W31=0,0,IF(ISNUMBER(SEARCH("Licence needed",U31&amp;"")),1,0))</f>
        <v/>
      </c>
      <c r="AH31">
        <f>IF(W31=0,0,IF(N(L31)=0,0,IF(N(M31)=0,0,IF(W31/N(L31)*7&gt;N(M31),1,0))))</f>
        <v/>
      </c>
      <c r="AI31">
        <f>IF(W31=0,0,IF(AB31=0,0,IF(AB31-AC31-(X31+Y31-AA31)&lt;0,1,0)))</f>
        <v/>
      </c>
      <c r="AJ31">
        <f>IF(W31&gt;0,1,0)</f>
        <v/>
      </c>
    </row>
    <row r="32" ht="31" customHeight="1">
      <c r="B32" s="32" t="n">
        <v>27</v>
      </c>
      <c r="C32" s="13" t="inlineStr">
        <is>
          <t>Packaged food</t>
        </is>
      </c>
      <c r="D32" s="13" t="inlineStr">
        <is>
          <t>Biscuits</t>
        </is>
      </c>
      <c r="E32" s="13" t="inlineStr">
        <is>
          <t>pack</t>
        </is>
      </c>
      <c r="F32" s="33" t="inlineStr">
        <is>
          <t>As packed</t>
        </is>
      </c>
      <c r="G32" s="34" t="n"/>
      <c r="H32" s="35" t="n"/>
      <c r="I32" s="36" t="n">
        <v>0.05</v>
      </c>
      <c r="J32" s="36" t="n">
        <v>0.05</v>
      </c>
      <c r="K32" s="35" t="n"/>
      <c r="L32" s="34" t="n"/>
      <c r="M32" s="37" t="n"/>
      <c r="N32" s="18">
        <f>IF(W32=0,"",X32+Y32)</f>
        <v/>
      </c>
      <c r="O32" s="18">
        <f>IF(W32=0,"",AA32)</f>
        <v/>
      </c>
      <c r="P32" s="18">
        <f>IF(W32=0,"",X32+Y32-AA32)</f>
        <v/>
      </c>
      <c r="Q32" s="18">
        <f>IF(W32=0,"",AB32)</f>
        <v/>
      </c>
      <c r="R32" s="18">
        <f>IF(W32=0,"",IF(AB32=0,"",AB32-AC32-(X32+Y32-AA32)))</f>
        <v/>
      </c>
      <c r="S32" s="19">
        <f>IF(W32=0,"",IF(AB32=0,"",(AB32-AC32-(X32+Y32-AA32))/AB32))</f>
        <v/>
      </c>
      <c r="T32" s="38">
        <f>IF(W32=0,"",IF(AG32=1,"Needs a licence first: see the note",IF(AD32=1,"Enter the rate you pay",IF(AF32=1,"Enter the GST rate",IF(AE32=1,"Enter what one pack sells for",IF(AI32=1,"Sells below cost",IF(AH32=1,"More than it can sell before its shelf life","OK")))))))</f>
        <v/>
      </c>
      <c r="U32" s="39" t="inlineStr">
        <is>
          <t>5%: Sch I entry 123</t>
        </is>
      </c>
      <c r="W32">
        <f>IF(LEN(D32&amp;"")=0,0,N(G32))</f>
        <v/>
      </c>
      <c r="X32">
        <f>ROUND(W32*N(H32),2)</f>
        <v/>
      </c>
      <c r="Y32">
        <f>ROUND(X32*N(I32),2)</f>
        <v/>
      </c>
      <c r="Z32">
        <f>IF(F32="Loose",N(J32),N(I32))</f>
        <v/>
      </c>
      <c r="AA32">
        <f>IF(OR('Plan'!$C$10="Regular GST, registered before buying",'Plan'!$C$10="Regular GST, registering after buying"),IF(Z32&gt;0,Y32,0),0)</f>
        <v/>
      </c>
      <c r="AB32">
        <f>ROUND(W32*N(K32),2)</f>
        <v/>
      </c>
      <c r="AC32">
        <f>IF(AB32=0,0,IF(OR('Plan'!$C$10="Regular GST, registered before buying",'Plan'!$C$10="Regular GST, registering after buying"),IF(Z32&gt;0,ROUND(AB32-AB32/(1+Z32),2),0),IF('Plan'!$C$10="Composition scheme",IF(Z32&gt;0,ROUND(AB32*0.01,2),0),0)))</f>
        <v/>
      </c>
      <c r="AD32">
        <f>IF(W32&gt;0,IF(N(H32)=0,1,0),0)</f>
        <v/>
      </c>
      <c r="AE32">
        <f>IF(W32&gt;0,IF(N(K32)=0,1,0),0)</f>
        <v/>
      </c>
      <c r="AF32">
        <f>IF(W32=0,0,IF(LEN(I32&amp;"")=0,1,IF(F32="Loose",IF(LEN(J32&amp;"")=0,1,0),0)))</f>
        <v/>
      </c>
      <c r="AG32">
        <f>IF(W32=0,0,IF(ISNUMBER(SEARCH("Licence needed",U32&amp;"")),1,0))</f>
        <v/>
      </c>
      <c r="AH32">
        <f>IF(W32=0,0,IF(N(L32)=0,0,IF(N(M32)=0,0,IF(W32/N(L32)*7&gt;N(M32),1,0))))</f>
        <v/>
      </c>
      <c r="AI32">
        <f>IF(W32=0,0,IF(AB32=0,0,IF(AB32-AC32-(X32+Y32-AA32)&lt;0,1,0)))</f>
        <v/>
      </c>
      <c r="AJ32">
        <f>IF(W32&gt;0,1,0)</f>
        <v/>
      </c>
    </row>
    <row r="33" ht="31" customHeight="1">
      <c r="B33" s="32" t="n">
        <v>28</v>
      </c>
      <c r="C33" s="13" t="inlineStr">
        <is>
          <t>Packaged food</t>
        </is>
      </c>
      <c r="D33" s="13" t="inlineStr">
        <is>
          <t>Rusk</t>
        </is>
      </c>
      <c r="E33" s="13" t="inlineStr">
        <is>
          <t>pack</t>
        </is>
      </c>
      <c r="F33" s="33" t="inlineStr">
        <is>
          <t>As packed</t>
        </is>
      </c>
      <c r="G33" s="34" t="n"/>
      <c r="H33" s="35" t="n"/>
      <c r="I33" s="36" t="n">
        <v>0.05</v>
      </c>
      <c r="J33" s="36" t="n">
        <v>0.05</v>
      </c>
      <c r="K33" s="35" t="n"/>
      <c r="L33" s="34" t="n"/>
      <c r="M33" s="37" t="n"/>
      <c r="N33" s="18">
        <f>IF(W33=0,"",X33+Y33)</f>
        <v/>
      </c>
      <c r="O33" s="18">
        <f>IF(W33=0,"",AA33)</f>
        <v/>
      </c>
      <c r="P33" s="18">
        <f>IF(W33=0,"",X33+Y33-AA33)</f>
        <v/>
      </c>
      <c r="Q33" s="18">
        <f>IF(W33=0,"",AB33)</f>
        <v/>
      </c>
      <c r="R33" s="18">
        <f>IF(W33=0,"",IF(AB33=0,"",AB33-AC33-(X33+Y33-AA33)))</f>
        <v/>
      </c>
      <c r="S33" s="19">
        <f>IF(W33=0,"",IF(AB33=0,"",(AB33-AC33-(X33+Y33-AA33))/AB33))</f>
        <v/>
      </c>
      <c r="T33" s="38">
        <f>IF(W33=0,"",IF(AG33=1,"Needs a licence first: see the note",IF(AD33=1,"Enter the rate you pay",IF(AF33=1,"Enter the GST rate",IF(AE33=1,"Enter what one pack sells for",IF(AI33=1,"Sells below cost",IF(AH33=1,"More than it can sell before its shelf life","OK")))))))</f>
        <v/>
      </c>
      <c r="U33" s="39" t="inlineStr">
        <is>
          <t>5%: Sch I entry 124</t>
        </is>
      </c>
      <c r="W33">
        <f>IF(LEN(D33&amp;"")=0,0,N(G33))</f>
        <v/>
      </c>
      <c r="X33">
        <f>ROUND(W33*N(H33),2)</f>
        <v/>
      </c>
      <c r="Y33">
        <f>ROUND(X33*N(I33),2)</f>
        <v/>
      </c>
      <c r="Z33">
        <f>IF(F33="Loose",N(J33),N(I33))</f>
        <v/>
      </c>
      <c r="AA33">
        <f>IF(OR('Plan'!$C$10="Regular GST, registered before buying",'Plan'!$C$10="Regular GST, registering after buying"),IF(Z33&gt;0,Y33,0),0)</f>
        <v/>
      </c>
      <c r="AB33">
        <f>ROUND(W33*N(K33),2)</f>
        <v/>
      </c>
      <c r="AC33">
        <f>IF(AB33=0,0,IF(OR('Plan'!$C$10="Regular GST, registered before buying",'Plan'!$C$10="Regular GST, registering after buying"),IF(Z33&gt;0,ROUND(AB33-AB33/(1+Z33),2),0),IF('Plan'!$C$10="Composition scheme",IF(Z33&gt;0,ROUND(AB33*0.01,2),0),0)))</f>
        <v/>
      </c>
      <c r="AD33">
        <f>IF(W33&gt;0,IF(N(H33)=0,1,0),0)</f>
        <v/>
      </c>
      <c r="AE33">
        <f>IF(W33&gt;0,IF(N(K33)=0,1,0),0)</f>
        <v/>
      </c>
      <c r="AF33">
        <f>IF(W33=0,0,IF(LEN(I33&amp;"")=0,1,IF(F33="Loose",IF(LEN(J33&amp;"")=0,1,0),0)))</f>
        <v/>
      </c>
      <c r="AG33">
        <f>IF(W33=0,0,IF(ISNUMBER(SEARCH("Licence needed",U33&amp;"")),1,0))</f>
        <v/>
      </c>
      <c r="AH33">
        <f>IF(W33=0,0,IF(N(L33)=0,0,IF(N(M33)=0,0,IF(W33/N(L33)*7&gt;N(M33),1,0))))</f>
        <v/>
      </c>
      <c r="AI33">
        <f>IF(W33=0,0,IF(AB33=0,0,IF(AB33-AC33-(X33+Y33-AA33)&lt;0,1,0)))</f>
        <v/>
      </c>
      <c r="AJ33">
        <f>IF(W33&gt;0,1,0)</f>
        <v/>
      </c>
    </row>
    <row r="34" ht="31" customHeight="1">
      <c r="B34" s="32" t="n">
        <v>29</v>
      </c>
      <c r="C34" s="13" t="inlineStr">
        <is>
          <t>Packaged food</t>
        </is>
      </c>
      <c r="D34" s="13" t="inlineStr">
        <is>
          <t>Namkeen</t>
        </is>
      </c>
      <c r="E34" s="13" t="inlineStr">
        <is>
          <t>200 g pack</t>
        </is>
      </c>
      <c r="F34" s="33" t="inlineStr">
        <is>
          <t>As packed</t>
        </is>
      </c>
      <c r="G34" s="34" t="n"/>
      <c r="H34" s="35" t="n"/>
      <c r="I34" s="36" t="n">
        <v>0.05</v>
      </c>
      <c r="J34" s="36" t="n">
        <v>0.05</v>
      </c>
      <c r="K34" s="35" t="n"/>
      <c r="L34" s="34" t="n"/>
      <c r="M34" s="37" t="n"/>
      <c r="N34" s="18">
        <f>IF(W34=0,"",X34+Y34)</f>
        <v/>
      </c>
      <c r="O34" s="18">
        <f>IF(W34=0,"",AA34)</f>
        <v/>
      </c>
      <c r="P34" s="18">
        <f>IF(W34=0,"",X34+Y34-AA34)</f>
        <v/>
      </c>
      <c r="Q34" s="18">
        <f>IF(W34=0,"",AB34)</f>
        <v/>
      </c>
      <c r="R34" s="18">
        <f>IF(W34=0,"",IF(AB34=0,"",AB34-AC34-(X34+Y34-AA34)))</f>
        <v/>
      </c>
      <c r="S34" s="19">
        <f>IF(W34=0,"",IF(AB34=0,"",(AB34-AC34-(X34+Y34-AA34))/AB34))</f>
        <v/>
      </c>
      <c r="T34" s="38">
        <f>IF(W34=0,"",IF(AG34=1,"Needs a licence first: see the note",IF(AD34=1,"Enter the rate you pay",IF(AF34=1,"Enter the GST rate",IF(AE34=1,"Enter what one pack sells for",IF(AI34=1,"Sells below cost",IF(AH34=1,"More than it can sell before its shelf life","OK")))))))</f>
        <v/>
      </c>
      <c r="U34" s="39" t="inlineStr">
        <is>
          <t>5%: Sch I entry 143</t>
        </is>
      </c>
      <c r="W34">
        <f>IF(LEN(D34&amp;"")=0,0,N(G34))</f>
        <v/>
      </c>
      <c r="X34">
        <f>ROUND(W34*N(H34),2)</f>
        <v/>
      </c>
      <c r="Y34">
        <f>ROUND(X34*N(I34),2)</f>
        <v/>
      </c>
      <c r="Z34">
        <f>IF(F34="Loose",N(J34),N(I34))</f>
        <v/>
      </c>
      <c r="AA34">
        <f>IF(OR('Plan'!$C$10="Regular GST, registered before buying",'Plan'!$C$10="Regular GST, registering after buying"),IF(Z34&gt;0,Y34,0),0)</f>
        <v/>
      </c>
      <c r="AB34">
        <f>ROUND(W34*N(K34),2)</f>
        <v/>
      </c>
      <c r="AC34">
        <f>IF(AB34=0,0,IF(OR('Plan'!$C$10="Regular GST, registered before buying",'Plan'!$C$10="Regular GST, registering after buying"),IF(Z34&gt;0,ROUND(AB34-AB34/(1+Z34),2),0),IF('Plan'!$C$10="Composition scheme",IF(Z34&gt;0,ROUND(AB34*0.01,2),0),0)))</f>
        <v/>
      </c>
      <c r="AD34">
        <f>IF(W34&gt;0,IF(N(H34)=0,1,0),0)</f>
        <v/>
      </c>
      <c r="AE34">
        <f>IF(W34&gt;0,IF(N(K34)=0,1,0),0)</f>
        <v/>
      </c>
      <c r="AF34">
        <f>IF(W34=0,0,IF(LEN(I34&amp;"")=0,1,IF(F34="Loose",IF(LEN(J34&amp;"")=0,1,0),0)))</f>
        <v/>
      </c>
      <c r="AG34">
        <f>IF(W34=0,0,IF(ISNUMBER(SEARCH("Licence needed",U34&amp;"")),1,0))</f>
        <v/>
      </c>
      <c r="AH34">
        <f>IF(W34=0,0,IF(N(L34)=0,0,IF(N(M34)=0,0,IF(W34/N(L34)*7&gt;N(M34),1,0))))</f>
        <v/>
      </c>
      <c r="AI34">
        <f>IF(W34=0,0,IF(AB34=0,0,IF(AB34-AC34-(X34+Y34-AA34)&lt;0,1,0)))</f>
        <v/>
      </c>
      <c r="AJ34">
        <f>IF(W34&gt;0,1,0)</f>
        <v/>
      </c>
    </row>
    <row r="35" ht="31" customHeight="1">
      <c r="B35" s="32" t="n">
        <v>30</v>
      </c>
      <c r="C35" s="13" t="inlineStr">
        <is>
          <t>Packaged food</t>
        </is>
      </c>
      <c r="D35" s="13" t="inlineStr">
        <is>
          <t>Instant noodles</t>
        </is>
      </c>
      <c r="E35" s="13" t="inlineStr">
        <is>
          <t>pack</t>
        </is>
      </c>
      <c r="F35" s="33" t="inlineStr">
        <is>
          <t>As packed</t>
        </is>
      </c>
      <c r="G35" s="34" t="n"/>
      <c r="H35" s="35" t="n"/>
      <c r="I35" s="36" t="n">
        <v>0.05</v>
      </c>
      <c r="J35" s="36" t="n">
        <v>0.05</v>
      </c>
      <c r="K35" s="35" t="n"/>
      <c r="L35" s="34" t="n"/>
      <c r="M35" s="37" t="n"/>
      <c r="N35" s="18">
        <f>IF(W35=0,"",X35+Y35)</f>
        <v/>
      </c>
      <c r="O35" s="18">
        <f>IF(W35=0,"",AA35)</f>
        <v/>
      </c>
      <c r="P35" s="18">
        <f>IF(W35=0,"",X35+Y35-AA35)</f>
        <v/>
      </c>
      <c r="Q35" s="18">
        <f>IF(W35=0,"",AB35)</f>
        <v/>
      </c>
      <c r="R35" s="18">
        <f>IF(W35=0,"",IF(AB35=0,"",AB35-AC35-(X35+Y35-AA35)))</f>
        <v/>
      </c>
      <c r="S35" s="19">
        <f>IF(W35=0,"",IF(AB35=0,"",(AB35-AC35-(X35+Y35-AA35))/AB35))</f>
        <v/>
      </c>
      <c r="T35" s="38">
        <f>IF(W35=0,"",IF(AG35=1,"Needs a licence first: see the note",IF(AD35=1,"Enter the rate you pay",IF(AF35=1,"Enter the GST rate",IF(AE35=1,"Enter what one pack sells for",IF(AI35=1,"Sells below cost",IF(AH35=1,"More than it can sell before its shelf life","OK")))))))</f>
        <v/>
      </c>
      <c r="U35" s="39" t="inlineStr">
        <is>
          <t>5%: Sch I entry 119</t>
        </is>
      </c>
      <c r="W35">
        <f>IF(LEN(D35&amp;"")=0,0,N(G35))</f>
        <v/>
      </c>
      <c r="X35">
        <f>ROUND(W35*N(H35),2)</f>
        <v/>
      </c>
      <c r="Y35">
        <f>ROUND(X35*N(I35),2)</f>
        <v/>
      </c>
      <c r="Z35">
        <f>IF(F35="Loose",N(J35),N(I35))</f>
        <v/>
      </c>
      <c r="AA35">
        <f>IF(OR('Plan'!$C$10="Regular GST, registered before buying",'Plan'!$C$10="Regular GST, registering after buying"),IF(Z35&gt;0,Y35,0),0)</f>
        <v/>
      </c>
      <c r="AB35">
        <f>ROUND(W35*N(K35),2)</f>
        <v/>
      </c>
      <c r="AC35">
        <f>IF(AB35=0,0,IF(OR('Plan'!$C$10="Regular GST, registered before buying",'Plan'!$C$10="Regular GST, registering after buying"),IF(Z35&gt;0,ROUND(AB35-AB35/(1+Z35),2),0),IF('Plan'!$C$10="Composition scheme",IF(Z35&gt;0,ROUND(AB35*0.01,2),0),0)))</f>
        <v/>
      </c>
      <c r="AD35">
        <f>IF(W35&gt;0,IF(N(H35)=0,1,0),0)</f>
        <v/>
      </c>
      <c r="AE35">
        <f>IF(W35&gt;0,IF(N(K35)=0,1,0),0)</f>
        <v/>
      </c>
      <c r="AF35">
        <f>IF(W35=0,0,IF(LEN(I35&amp;"")=0,1,IF(F35="Loose",IF(LEN(J35&amp;"")=0,1,0),0)))</f>
        <v/>
      </c>
      <c r="AG35">
        <f>IF(W35=0,0,IF(ISNUMBER(SEARCH("Licence needed",U35&amp;"")),1,0))</f>
        <v/>
      </c>
      <c r="AH35">
        <f>IF(W35=0,0,IF(N(L35)=0,0,IF(N(M35)=0,0,IF(W35/N(L35)*7&gt;N(M35),1,0))))</f>
        <v/>
      </c>
      <c r="AI35">
        <f>IF(W35=0,0,IF(AB35=0,0,IF(AB35-AC35-(X35+Y35-AA35)&lt;0,1,0)))</f>
        <v/>
      </c>
      <c r="AJ35">
        <f>IF(W35&gt;0,1,0)</f>
        <v/>
      </c>
    </row>
    <row r="36" ht="31" customHeight="1">
      <c r="B36" s="32" t="n">
        <v>31</v>
      </c>
      <c r="C36" s="13" t="inlineStr">
        <is>
          <t>Packaged food</t>
        </is>
      </c>
      <c r="D36" s="13" t="inlineStr">
        <is>
          <t>Vermicelli</t>
        </is>
      </c>
      <c r="E36" s="13" t="inlineStr">
        <is>
          <t>pack</t>
        </is>
      </c>
      <c r="F36" s="33" t="inlineStr">
        <is>
          <t>As packed</t>
        </is>
      </c>
      <c r="G36" s="34" t="n"/>
      <c r="H36" s="35" t="n"/>
      <c r="I36" s="36" t="n">
        <v>0.05</v>
      </c>
      <c r="J36" s="36" t="n">
        <v>0.05</v>
      </c>
      <c r="K36" s="35" t="n"/>
      <c r="L36" s="34" t="n"/>
      <c r="M36" s="37" t="n"/>
      <c r="N36" s="18">
        <f>IF(W36=0,"",X36+Y36)</f>
        <v/>
      </c>
      <c r="O36" s="18">
        <f>IF(W36=0,"",AA36)</f>
        <v/>
      </c>
      <c r="P36" s="18">
        <f>IF(W36=0,"",X36+Y36-AA36)</f>
        <v/>
      </c>
      <c r="Q36" s="18">
        <f>IF(W36=0,"",AB36)</f>
        <v/>
      </c>
      <c r="R36" s="18">
        <f>IF(W36=0,"",IF(AB36=0,"",AB36-AC36-(X36+Y36-AA36)))</f>
        <v/>
      </c>
      <c r="S36" s="19">
        <f>IF(W36=0,"",IF(AB36=0,"",(AB36-AC36-(X36+Y36-AA36))/AB36))</f>
        <v/>
      </c>
      <c r="T36" s="38">
        <f>IF(W36=0,"",IF(AG36=1,"Needs a licence first: see the note",IF(AD36=1,"Enter the rate you pay",IF(AF36=1,"Enter the GST rate",IF(AE36=1,"Enter what one pack sells for",IF(AI36=1,"Sells below cost",IF(AH36=1,"More than it can sell before its shelf life","OK")))))))</f>
        <v/>
      </c>
      <c r="U36" s="39" t="inlineStr">
        <is>
          <t>5%: Sch I entry 119</t>
        </is>
      </c>
      <c r="W36">
        <f>IF(LEN(D36&amp;"")=0,0,N(G36))</f>
        <v/>
      </c>
      <c r="X36">
        <f>ROUND(W36*N(H36),2)</f>
        <v/>
      </c>
      <c r="Y36">
        <f>ROUND(X36*N(I36),2)</f>
        <v/>
      </c>
      <c r="Z36">
        <f>IF(F36="Loose",N(J36),N(I36))</f>
        <v/>
      </c>
      <c r="AA36">
        <f>IF(OR('Plan'!$C$10="Regular GST, registered before buying",'Plan'!$C$10="Regular GST, registering after buying"),IF(Z36&gt;0,Y36,0),0)</f>
        <v/>
      </c>
      <c r="AB36">
        <f>ROUND(W36*N(K36),2)</f>
        <v/>
      </c>
      <c r="AC36">
        <f>IF(AB36=0,0,IF(OR('Plan'!$C$10="Regular GST, registered before buying",'Plan'!$C$10="Regular GST, registering after buying"),IF(Z36&gt;0,ROUND(AB36-AB36/(1+Z36),2),0),IF('Plan'!$C$10="Composition scheme",IF(Z36&gt;0,ROUND(AB36*0.01,2),0),0)))</f>
        <v/>
      </c>
      <c r="AD36">
        <f>IF(W36&gt;0,IF(N(H36)=0,1,0),0)</f>
        <v/>
      </c>
      <c r="AE36">
        <f>IF(W36&gt;0,IF(N(K36)=0,1,0),0)</f>
        <v/>
      </c>
      <c r="AF36">
        <f>IF(W36=0,0,IF(LEN(I36&amp;"")=0,1,IF(F36="Loose",IF(LEN(J36&amp;"")=0,1,0),0)))</f>
        <v/>
      </c>
      <c r="AG36">
        <f>IF(W36=0,0,IF(ISNUMBER(SEARCH("Licence needed",U36&amp;"")),1,0))</f>
        <v/>
      </c>
      <c r="AH36">
        <f>IF(W36=0,0,IF(N(L36)=0,0,IF(N(M36)=0,0,IF(W36/N(L36)*7&gt;N(M36),1,0))))</f>
        <v/>
      </c>
      <c r="AI36">
        <f>IF(W36=0,0,IF(AB36=0,0,IF(AB36-AC36-(X36+Y36-AA36)&lt;0,1,0)))</f>
        <v/>
      </c>
      <c r="AJ36">
        <f>IF(W36&gt;0,1,0)</f>
        <v/>
      </c>
    </row>
    <row r="37" ht="31" customHeight="1">
      <c r="B37" s="32" t="n">
        <v>32</v>
      </c>
      <c r="C37" s="13" t="inlineStr">
        <is>
          <t>Packaged food</t>
        </is>
      </c>
      <c r="D37" s="13" t="inlineStr">
        <is>
          <t>Corn flakes</t>
        </is>
      </c>
      <c r="E37" s="13" t="inlineStr">
        <is>
          <t>pack</t>
        </is>
      </c>
      <c r="F37" s="33" t="inlineStr">
        <is>
          <t>As packed</t>
        </is>
      </c>
      <c r="G37" s="34" t="n"/>
      <c r="H37" s="35" t="n"/>
      <c r="I37" s="36" t="n">
        <v>0.05</v>
      </c>
      <c r="J37" s="36" t="n">
        <v>0.05</v>
      </c>
      <c r="K37" s="35" t="n"/>
      <c r="L37" s="34" t="n"/>
      <c r="M37" s="37" t="n"/>
      <c r="N37" s="18">
        <f>IF(W37=0,"",X37+Y37)</f>
        <v/>
      </c>
      <c r="O37" s="18">
        <f>IF(W37=0,"",AA37)</f>
        <v/>
      </c>
      <c r="P37" s="18">
        <f>IF(W37=0,"",X37+Y37-AA37)</f>
        <v/>
      </c>
      <c r="Q37" s="18">
        <f>IF(W37=0,"",AB37)</f>
        <v/>
      </c>
      <c r="R37" s="18">
        <f>IF(W37=0,"",IF(AB37=0,"",AB37-AC37-(X37+Y37-AA37)))</f>
        <v/>
      </c>
      <c r="S37" s="19">
        <f>IF(W37=0,"",IF(AB37=0,"",(AB37-AC37-(X37+Y37-AA37))/AB37))</f>
        <v/>
      </c>
      <c r="T37" s="38">
        <f>IF(W37=0,"",IF(AG37=1,"Needs a licence first: see the note",IF(AD37=1,"Enter the rate you pay",IF(AF37=1,"Enter the GST rate",IF(AE37=1,"Enter what one pack sells for",IF(AI37=1,"Sells below cost",IF(AH37=1,"More than it can sell before its shelf life","OK")))))))</f>
        <v/>
      </c>
      <c r="U37" s="39" t="inlineStr">
        <is>
          <t>5%: Sch I entry 122</t>
        </is>
      </c>
      <c r="W37">
        <f>IF(LEN(D37&amp;"")=0,0,N(G37))</f>
        <v/>
      </c>
      <c r="X37">
        <f>ROUND(W37*N(H37),2)</f>
        <v/>
      </c>
      <c r="Y37">
        <f>ROUND(X37*N(I37),2)</f>
        <v/>
      </c>
      <c r="Z37">
        <f>IF(F37="Loose",N(J37),N(I37))</f>
        <v/>
      </c>
      <c r="AA37">
        <f>IF(OR('Plan'!$C$10="Regular GST, registered before buying",'Plan'!$C$10="Regular GST, registering after buying"),IF(Z37&gt;0,Y37,0),0)</f>
        <v/>
      </c>
      <c r="AB37">
        <f>ROUND(W37*N(K37),2)</f>
        <v/>
      </c>
      <c r="AC37">
        <f>IF(AB37=0,0,IF(OR('Plan'!$C$10="Regular GST, registered before buying",'Plan'!$C$10="Regular GST, registering after buying"),IF(Z37&gt;0,ROUND(AB37-AB37/(1+Z37),2),0),IF('Plan'!$C$10="Composition scheme",IF(Z37&gt;0,ROUND(AB37*0.01,2),0),0)))</f>
        <v/>
      </c>
      <c r="AD37">
        <f>IF(W37&gt;0,IF(N(H37)=0,1,0),0)</f>
        <v/>
      </c>
      <c r="AE37">
        <f>IF(W37&gt;0,IF(N(K37)=0,1,0),0)</f>
        <v/>
      </c>
      <c r="AF37">
        <f>IF(W37=0,0,IF(LEN(I37&amp;"")=0,1,IF(F37="Loose",IF(LEN(J37&amp;"")=0,1,0),0)))</f>
        <v/>
      </c>
      <c r="AG37">
        <f>IF(W37=0,0,IF(ISNUMBER(SEARCH("Licence needed",U37&amp;"")),1,0))</f>
        <v/>
      </c>
      <c r="AH37">
        <f>IF(W37=0,0,IF(N(L37)=0,0,IF(N(M37)=0,0,IF(W37/N(L37)*7&gt;N(M37),1,0))))</f>
        <v/>
      </c>
      <c r="AI37">
        <f>IF(W37=0,0,IF(AB37=0,0,IF(AB37-AC37-(X37+Y37-AA37)&lt;0,1,0)))</f>
        <v/>
      </c>
      <c r="AJ37">
        <f>IF(W37&gt;0,1,0)</f>
        <v/>
      </c>
    </row>
    <row r="38" ht="31" customHeight="1">
      <c r="B38" s="32" t="n">
        <v>33</v>
      </c>
      <c r="C38" s="13" t="inlineStr">
        <is>
          <t>Packaged food</t>
        </is>
      </c>
      <c r="D38" s="13" t="inlineStr">
        <is>
          <t>Chocolate bar</t>
        </is>
      </c>
      <c r="E38" s="13" t="inlineStr">
        <is>
          <t>piece</t>
        </is>
      </c>
      <c r="F38" s="33" t="inlineStr">
        <is>
          <t>As packed</t>
        </is>
      </c>
      <c r="G38" s="34" t="n"/>
      <c r="H38" s="35" t="n"/>
      <c r="I38" s="36" t="n">
        <v>0.05</v>
      </c>
      <c r="J38" s="36" t="n">
        <v>0.05</v>
      </c>
      <c r="K38" s="35" t="n"/>
      <c r="L38" s="34" t="n"/>
      <c r="M38" s="37" t="n"/>
      <c r="N38" s="18">
        <f>IF(W38=0,"",X38+Y38)</f>
        <v/>
      </c>
      <c r="O38" s="18">
        <f>IF(W38=0,"",AA38)</f>
        <v/>
      </c>
      <c r="P38" s="18">
        <f>IF(W38=0,"",X38+Y38-AA38)</f>
        <v/>
      </c>
      <c r="Q38" s="18">
        <f>IF(W38=0,"",AB38)</f>
        <v/>
      </c>
      <c r="R38" s="18">
        <f>IF(W38=0,"",IF(AB38=0,"",AB38-AC38-(X38+Y38-AA38)))</f>
        <v/>
      </c>
      <c r="S38" s="19">
        <f>IF(W38=0,"",IF(AB38=0,"",(AB38-AC38-(X38+Y38-AA38))/AB38))</f>
        <v/>
      </c>
      <c r="T38" s="38">
        <f>IF(W38=0,"",IF(AG38=1,"Needs a licence first: see the note",IF(AD38=1,"Enter the rate you pay",IF(AF38=1,"Enter the GST rate",IF(AE38=1,"Enter what one pack sells for",IF(AI38=1,"Sells below cost",IF(AH38=1,"More than it can sell before its shelf life","OK")))))))</f>
        <v/>
      </c>
      <c r="U38" s="39" t="inlineStr">
        <is>
          <t>5%: Sch I entry 116</t>
        </is>
      </c>
      <c r="W38">
        <f>IF(LEN(D38&amp;"")=0,0,N(G38))</f>
        <v/>
      </c>
      <c r="X38">
        <f>ROUND(W38*N(H38),2)</f>
        <v/>
      </c>
      <c r="Y38">
        <f>ROUND(X38*N(I38),2)</f>
        <v/>
      </c>
      <c r="Z38">
        <f>IF(F38="Loose",N(J38),N(I38))</f>
        <v/>
      </c>
      <c r="AA38">
        <f>IF(OR('Plan'!$C$10="Regular GST, registered before buying",'Plan'!$C$10="Regular GST, registering after buying"),IF(Z38&gt;0,Y38,0),0)</f>
        <v/>
      </c>
      <c r="AB38">
        <f>ROUND(W38*N(K38),2)</f>
        <v/>
      </c>
      <c r="AC38">
        <f>IF(AB38=0,0,IF(OR('Plan'!$C$10="Regular GST, registered before buying",'Plan'!$C$10="Regular GST, registering after buying"),IF(Z38&gt;0,ROUND(AB38-AB38/(1+Z38),2),0),IF('Plan'!$C$10="Composition scheme",IF(Z38&gt;0,ROUND(AB38*0.01,2),0),0)))</f>
        <v/>
      </c>
      <c r="AD38">
        <f>IF(W38&gt;0,IF(N(H38)=0,1,0),0)</f>
        <v/>
      </c>
      <c r="AE38">
        <f>IF(W38&gt;0,IF(N(K38)=0,1,0),0)</f>
        <v/>
      </c>
      <c r="AF38">
        <f>IF(W38=0,0,IF(LEN(I38&amp;"")=0,1,IF(F38="Loose",IF(LEN(J38&amp;"")=0,1,0),0)))</f>
        <v/>
      </c>
      <c r="AG38">
        <f>IF(W38=0,0,IF(ISNUMBER(SEARCH("Licence needed",U38&amp;"")),1,0))</f>
        <v/>
      </c>
      <c r="AH38">
        <f>IF(W38=0,0,IF(N(L38)=0,0,IF(N(M38)=0,0,IF(W38/N(L38)*7&gt;N(M38),1,0))))</f>
        <v/>
      </c>
      <c r="AI38">
        <f>IF(W38=0,0,IF(AB38=0,0,IF(AB38-AC38-(X38+Y38-AA38)&lt;0,1,0)))</f>
        <v/>
      </c>
      <c r="AJ38">
        <f>IF(W38&gt;0,1,0)</f>
        <v/>
      </c>
    </row>
    <row r="39" ht="31" customHeight="1">
      <c r="B39" s="32" t="n">
        <v>34</v>
      </c>
      <c r="C39" s="13" t="inlineStr">
        <is>
          <t>Packaged food</t>
        </is>
      </c>
      <c r="D39" s="13" t="inlineStr">
        <is>
          <t>Toffees</t>
        </is>
      </c>
      <c r="E39" s="13" t="inlineStr">
        <is>
          <t>jar</t>
        </is>
      </c>
      <c r="F39" s="33" t="inlineStr">
        <is>
          <t>As packed</t>
        </is>
      </c>
      <c r="G39" s="34" t="n"/>
      <c r="H39" s="35" t="n"/>
      <c r="I39" s="36" t="n">
        <v>0.05</v>
      </c>
      <c r="J39" s="36" t="n">
        <v>0.05</v>
      </c>
      <c r="K39" s="35" t="n"/>
      <c r="L39" s="34" t="n"/>
      <c r="M39" s="37" t="n"/>
      <c r="N39" s="18">
        <f>IF(W39=0,"",X39+Y39)</f>
        <v/>
      </c>
      <c r="O39" s="18">
        <f>IF(W39=0,"",AA39)</f>
        <v/>
      </c>
      <c r="P39" s="18">
        <f>IF(W39=0,"",X39+Y39-AA39)</f>
        <v/>
      </c>
      <c r="Q39" s="18">
        <f>IF(W39=0,"",AB39)</f>
        <v/>
      </c>
      <c r="R39" s="18">
        <f>IF(W39=0,"",IF(AB39=0,"",AB39-AC39-(X39+Y39-AA39)))</f>
        <v/>
      </c>
      <c r="S39" s="19">
        <f>IF(W39=0,"",IF(AB39=0,"",(AB39-AC39-(X39+Y39-AA39))/AB39))</f>
        <v/>
      </c>
      <c r="T39" s="38">
        <f>IF(W39=0,"",IF(AG39=1,"Needs a licence first: see the note",IF(AD39=1,"Enter the rate you pay",IF(AF39=1,"Enter the GST rate",IF(AE39=1,"Enter what one pack sells for",IF(AI39=1,"Sells below cost",IF(AH39=1,"More than it can sell before its shelf life","OK")))))))</f>
        <v/>
      </c>
      <c r="U39" s="39" t="inlineStr">
        <is>
          <t>5%: Sch I entry 110</t>
        </is>
      </c>
      <c r="W39">
        <f>IF(LEN(D39&amp;"")=0,0,N(G39))</f>
        <v/>
      </c>
      <c r="X39">
        <f>ROUND(W39*N(H39),2)</f>
        <v/>
      </c>
      <c r="Y39">
        <f>ROUND(X39*N(I39),2)</f>
        <v/>
      </c>
      <c r="Z39">
        <f>IF(F39="Loose",N(J39),N(I39))</f>
        <v/>
      </c>
      <c r="AA39">
        <f>IF(OR('Plan'!$C$10="Regular GST, registered before buying",'Plan'!$C$10="Regular GST, registering after buying"),IF(Z39&gt;0,Y39,0),0)</f>
        <v/>
      </c>
      <c r="AB39">
        <f>ROUND(W39*N(K39),2)</f>
        <v/>
      </c>
      <c r="AC39">
        <f>IF(AB39=0,0,IF(OR('Plan'!$C$10="Regular GST, registered before buying",'Plan'!$C$10="Regular GST, registering after buying"),IF(Z39&gt;0,ROUND(AB39-AB39/(1+Z39),2),0),IF('Plan'!$C$10="Composition scheme",IF(Z39&gt;0,ROUND(AB39*0.01,2),0),0)))</f>
        <v/>
      </c>
      <c r="AD39">
        <f>IF(W39&gt;0,IF(N(H39)=0,1,0),0)</f>
        <v/>
      </c>
      <c r="AE39">
        <f>IF(W39&gt;0,IF(N(K39)=0,1,0),0)</f>
        <v/>
      </c>
      <c r="AF39">
        <f>IF(W39=0,0,IF(LEN(I39&amp;"")=0,1,IF(F39="Loose",IF(LEN(J39&amp;"")=0,1,0),0)))</f>
        <v/>
      </c>
      <c r="AG39">
        <f>IF(W39=0,0,IF(ISNUMBER(SEARCH("Licence needed",U39&amp;"")),1,0))</f>
        <v/>
      </c>
      <c r="AH39">
        <f>IF(W39=0,0,IF(N(L39)=0,0,IF(N(M39)=0,0,IF(W39/N(L39)*7&gt;N(M39),1,0))))</f>
        <v/>
      </c>
      <c r="AI39">
        <f>IF(W39=0,0,IF(AB39=0,0,IF(AB39-AC39-(X39+Y39-AA39)&lt;0,1,0)))</f>
        <v/>
      </c>
      <c r="AJ39">
        <f>IF(W39&gt;0,1,0)</f>
        <v/>
      </c>
    </row>
    <row r="40" ht="31" customHeight="1">
      <c r="B40" s="32" t="n">
        <v>35</v>
      </c>
      <c r="C40" s="13" t="inlineStr">
        <is>
          <t>Packaged food</t>
        </is>
      </c>
      <c r="D40" s="13" t="inlineStr">
        <is>
          <t>Jam</t>
        </is>
      </c>
      <c r="E40" s="13" t="inlineStr">
        <is>
          <t>jar</t>
        </is>
      </c>
      <c r="F40" s="33" t="inlineStr">
        <is>
          <t>As packed</t>
        </is>
      </c>
      <c r="G40" s="34" t="n"/>
      <c r="H40" s="35" t="n"/>
      <c r="I40" s="36" t="n">
        <v>0.05</v>
      </c>
      <c r="J40" s="36" t="n">
        <v>0.05</v>
      </c>
      <c r="K40" s="35" t="n"/>
      <c r="L40" s="34" t="n"/>
      <c r="M40" s="37" t="n"/>
      <c r="N40" s="18">
        <f>IF(W40=0,"",X40+Y40)</f>
        <v/>
      </c>
      <c r="O40" s="18">
        <f>IF(W40=0,"",AA40)</f>
        <v/>
      </c>
      <c r="P40" s="18">
        <f>IF(W40=0,"",X40+Y40-AA40)</f>
        <v/>
      </c>
      <c r="Q40" s="18">
        <f>IF(W40=0,"",AB40)</f>
        <v/>
      </c>
      <c r="R40" s="18">
        <f>IF(W40=0,"",IF(AB40=0,"",AB40-AC40-(X40+Y40-AA40)))</f>
        <v/>
      </c>
      <c r="S40" s="19">
        <f>IF(W40=0,"",IF(AB40=0,"",(AB40-AC40-(X40+Y40-AA40))/AB40))</f>
        <v/>
      </c>
      <c r="T40" s="38">
        <f>IF(W40=0,"",IF(AG40=1,"Needs a licence first: see the note",IF(AD40=1,"Enter the rate you pay",IF(AF40=1,"Enter the GST rate",IF(AE40=1,"Enter what one pack sells for",IF(AI40=1,"Sells below cost",IF(AH40=1,"More than it can sell before its shelf life","OK")))))))</f>
        <v/>
      </c>
      <c r="U40" s="39" t="inlineStr">
        <is>
          <t>5%: Sch I entry 131</t>
        </is>
      </c>
      <c r="W40">
        <f>IF(LEN(D40&amp;"")=0,0,N(G40))</f>
        <v/>
      </c>
      <c r="X40">
        <f>ROUND(W40*N(H40),2)</f>
        <v/>
      </c>
      <c r="Y40">
        <f>ROUND(X40*N(I40),2)</f>
        <v/>
      </c>
      <c r="Z40">
        <f>IF(F40="Loose",N(J40),N(I40))</f>
        <v/>
      </c>
      <c r="AA40">
        <f>IF(OR('Plan'!$C$10="Regular GST, registered before buying",'Plan'!$C$10="Regular GST, registering after buying"),IF(Z40&gt;0,Y40,0),0)</f>
        <v/>
      </c>
      <c r="AB40">
        <f>ROUND(W40*N(K40),2)</f>
        <v/>
      </c>
      <c r="AC40">
        <f>IF(AB40=0,0,IF(OR('Plan'!$C$10="Regular GST, registered before buying",'Plan'!$C$10="Regular GST, registering after buying"),IF(Z40&gt;0,ROUND(AB40-AB40/(1+Z40),2),0),IF('Plan'!$C$10="Composition scheme",IF(Z40&gt;0,ROUND(AB40*0.01,2),0),0)))</f>
        <v/>
      </c>
      <c r="AD40">
        <f>IF(W40&gt;0,IF(N(H40)=0,1,0),0)</f>
        <v/>
      </c>
      <c r="AE40">
        <f>IF(W40&gt;0,IF(N(K40)=0,1,0),0)</f>
        <v/>
      </c>
      <c r="AF40">
        <f>IF(W40=0,0,IF(LEN(I40&amp;"")=0,1,IF(F40="Loose",IF(LEN(J40&amp;"")=0,1,0),0)))</f>
        <v/>
      </c>
      <c r="AG40">
        <f>IF(W40=0,0,IF(ISNUMBER(SEARCH("Licence needed",U40&amp;"")),1,0))</f>
        <v/>
      </c>
      <c r="AH40">
        <f>IF(W40=0,0,IF(N(L40)=0,0,IF(N(M40)=0,0,IF(W40/N(L40)*7&gt;N(M40),1,0))))</f>
        <v/>
      </c>
      <c r="AI40">
        <f>IF(W40=0,0,IF(AB40=0,0,IF(AB40-AC40-(X40+Y40-AA40)&lt;0,1,0)))</f>
        <v/>
      </c>
      <c r="AJ40">
        <f>IF(W40&gt;0,1,0)</f>
        <v/>
      </c>
    </row>
    <row r="41" ht="31" customHeight="1">
      <c r="B41" s="32" t="n">
        <v>36</v>
      </c>
      <c r="C41" s="13" t="inlineStr">
        <is>
          <t>Packaged food</t>
        </is>
      </c>
      <c r="D41" s="13" t="inlineStr">
        <is>
          <t>Tomato ketchup</t>
        </is>
      </c>
      <c r="E41" s="13" t="inlineStr">
        <is>
          <t>bottle</t>
        </is>
      </c>
      <c r="F41" s="33" t="inlineStr">
        <is>
          <t>As packed</t>
        </is>
      </c>
      <c r="G41" s="34" t="n"/>
      <c r="H41" s="35" t="n"/>
      <c r="I41" s="36" t="n">
        <v>0.05</v>
      </c>
      <c r="J41" s="36" t="n">
        <v>0.05</v>
      </c>
      <c r="K41" s="35" t="n"/>
      <c r="L41" s="34" t="n"/>
      <c r="M41" s="37" t="n"/>
      <c r="N41" s="18">
        <f>IF(W41=0,"",X41+Y41)</f>
        <v/>
      </c>
      <c r="O41" s="18">
        <f>IF(W41=0,"",AA41)</f>
        <v/>
      </c>
      <c r="P41" s="18">
        <f>IF(W41=0,"",X41+Y41-AA41)</f>
        <v/>
      </c>
      <c r="Q41" s="18">
        <f>IF(W41=0,"",AB41)</f>
        <v/>
      </c>
      <c r="R41" s="18">
        <f>IF(W41=0,"",IF(AB41=0,"",AB41-AC41-(X41+Y41-AA41)))</f>
        <v/>
      </c>
      <c r="S41" s="19">
        <f>IF(W41=0,"",IF(AB41=0,"",(AB41-AC41-(X41+Y41-AA41))/AB41))</f>
        <v/>
      </c>
      <c r="T41" s="38">
        <f>IF(W41=0,"",IF(AG41=1,"Needs a licence first: see the note",IF(AD41=1,"Enter the rate you pay",IF(AF41=1,"Enter the GST rate",IF(AE41=1,"Enter what one pack sells for",IF(AI41=1,"Sells below cost",IF(AH41=1,"More than it can sell before its shelf life","OK")))))))</f>
        <v/>
      </c>
      <c r="U41" s="39" t="inlineStr">
        <is>
          <t>5%: Sch I entry 139 (sauces)</t>
        </is>
      </c>
      <c r="W41">
        <f>IF(LEN(D41&amp;"")=0,0,N(G41))</f>
        <v/>
      </c>
      <c r="X41">
        <f>ROUND(W41*N(H41),2)</f>
        <v/>
      </c>
      <c r="Y41">
        <f>ROUND(X41*N(I41),2)</f>
        <v/>
      </c>
      <c r="Z41">
        <f>IF(F41="Loose",N(J41),N(I41))</f>
        <v/>
      </c>
      <c r="AA41">
        <f>IF(OR('Plan'!$C$10="Regular GST, registered before buying",'Plan'!$C$10="Regular GST, registering after buying"),IF(Z41&gt;0,Y41,0),0)</f>
        <v/>
      </c>
      <c r="AB41">
        <f>ROUND(W41*N(K41),2)</f>
        <v/>
      </c>
      <c r="AC41">
        <f>IF(AB41=0,0,IF(OR('Plan'!$C$10="Regular GST, registered before buying",'Plan'!$C$10="Regular GST, registering after buying"),IF(Z41&gt;0,ROUND(AB41-AB41/(1+Z41),2),0),IF('Plan'!$C$10="Composition scheme",IF(Z41&gt;0,ROUND(AB41*0.01,2),0),0)))</f>
        <v/>
      </c>
      <c r="AD41">
        <f>IF(W41&gt;0,IF(N(H41)=0,1,0),0)</f>
        <v/>
      </c>
      <c r="AE41">
        <f>IF(W41&gt;0,IF(N(K41)=0,1,0),0)</f>
        <v/>
      </c>
      <c r="AF41">
        <f>IF(W41=0,0,IF(LEN(I41&amp;"")=0,1,IF(F41="Loose",IF(LEN(J41&amp;"")=0,1,0),0)))</f>
        <v/>
      </c>
      <c r="AG41">
        <f>IF(W41=0,0,IF(ISNUMBER(SEARCH("Licence needed",U41&amp;"")),1,0))</f>
        <v/>
      </c>
      <c r="AH41">
        <f>IF(W41=0,0,IF(N(L41)=0,0,IF(N(M41)=0,0,IF(W41/N(L41)*7&gt;N(M41),1,0))))</f>
        <v/>
      </c>
      <c r="AI41">
        <f>IF(W41=0,0,IF(AB41=0,0,IF(AB41-AC41-(X41+Y41-AA41)&lt;0,1,0)))</f>
        <v/>
      </c>
      <c r="AJ41">
        <f>IF(W41&gt;0,1,0)</f>
        <v/>
      </c>
    </row>
    <row r="42" ht="31" customHeight="1">
      <c r="B42" s="32" t="n">
        <v>37</v>
      </c>
      <c r="C42" s="13" t="inlineStr">
        <is>
          <t>Packaged food</t>
        </is>
      </c>
      <c r="D42" s="13" t="inlineStr">
        <is>
          <t>Papad</t>
        </is>
      </c>
      <c r="E42" s="13" t="inlineStr">
        <is>
          <t>pack</t>
        </is>
      </c>
      <c r="F42" s="33" t="inlineStr">
        <is>
          <t>As packed</t>
        </is>
      </c>
      <c r="G42" s="34" t="n"/>
      <c r="H42" s="35" t="n"/>
      <c r="I42" s="36" t="n">
        <v>0</v>
      </c>
      <c r="J42" s="36" t="n">
        <v>0</v>
      </c>
      <c r="K42" s="35" t="n"/>
      <c r="L42" s="34" t="n"/>
      <c r="M42" s="37" t="n"/>
      <c r="N42" s="18">
        <f>IF(W42=0,"",X42+Y42)</f>
        <v/>
      </c>
      <c r="O42" s="18">
        <f>IF(W42=0,"",AA42)</f>
        <v/>
      </c>
      <c r="P42" s="18">
        <f>IF(W42=0,"",X42+Y42-AA42)</f>
        <v/>
      </c>
      <c r="Q42" s="18">
        <f>IF(W42=0,"",AB42)</f>
        <v/>
      </c>
      <c r="R42" s="18">
        <f>IF(W42=0,"",IF(AB42=0,"",AB42-AC42-(X42+Y42-AA42)))</f>
        <v/>
      </c>
      <c r="S42" s="19">
        <f>IF(W42=0,"",IF(AB42=0,"",(AB42-AC42-(X42+Y42-AA42))/AB42))</f>
        <v/>
      </c>
      <c r="T42" s="38">
        <f>IF(W42=0,"",IF(AG42=1,"Needs a licence first: see the note",IF(AD42=1,"Enter the rate you pay",IF(AF42=1,"Enter the GST rate",IF(AE42=1,"Enter what one pack sells for",IF(AI42=1,"Sells below cost",IF(AH42=1,"More than it can sell before its shelf life","OK")))))))</f>
        <v/>
      </c>
      <c r="U42" s="39" t="inlineStr">
        <is>
          <t>Nil: Notification 10/2025, entry 99</t>
        </is>
      </c>
      <c r="W42">
        <f>IF(LEN(D42&amp;"")=0,0,N(G42))</f>
        <v/>
      </c>
      <c r="X42">
        <f>ROUND(W42*N(H42),2)</f>
        <v/>
      </c>
      <c r="Y42">
        <f>ROUND(X42*N(I42),2)</f>
        <v/>
      </c>
      <c r="Z42">
        <f>IF(F42="Loose",N(J42),N(I42))</f>
        <v/>
      </c>
      <c r="AA42">
        <f>IF(OR('Plan'!$C$10="Regular GST, registered before buying",'Plan'!$C$10="Regular GST, registering after buying"),IF(Z42&gt;0,Y42,0),0)</f>
        <v/>
      </c>
      <c r="AB42">
        <f>ROUND(W42*N(K42),2)</f>
        <v/>
      </c>
      <c r="AC42">
        <f>IF(AB42=0,0,IF(OR('Plan'!$C$10="Regular GST, registered before buying",'Plan'!$C$10="Regular GST, registering after buying"),IF(Z42&gt;0,ROUND(AB42-AB42/(1+Z42),2),0),IF('Plan'!$C$10="Composition scheme",IF(Z42&gt;0,ROUND(AB42*0.01,2),0),0)))</f>
        <v/>
      </c>
      <c r="AD42">
        <f>IF(W42&gt;0,IF(N(H42)=0,1,0),0)</f>
        <v/>
      </c>
      <c r="AE42">
        <f>IF(W42&gt;0,IF(N(K42)=0,1,0),0)</f>
        <v/>
      </c>
      <c r="AF42">
        <f>IF(W42=0,0,IF(LEN(I42&amp;"")=0,1,IF(F42="Loose",IF(LEN(J42&amp;"")=0,1,0),0)))</f>
        <v/>
      </c>
      <c r="AG42">
        <f>IF(W42=0,0,IF(ISNUMBER(SEARCH("Licence needed",U42&amp;"")),1,0))</f>
        <v/>
      </c>
      <c r="AH42">
        <f>IF(W42=0,0,IF(N(L42)=0,0,IF(N(M42)=0,0,IF(W42/N(L42)*7&gt;N(M42),1,0))))</f>
        <v/>
      </c>
      <c r="AI42">
        <f>IF(W42=0,0,IF(AB42=0,0,IF(AB42-AC42-(X42+Y42-AA42)&lt;0,1,0)))</f>
        <v/>
      </c>
      <c r="AJ42">
        <f>IF(W42&gt;0,1,0)</f>
        <v/>
      </c>
    </row>
    <row r="43" ht="31" customHeight="1">
      <c r="B43" s="32" t="n">
        <v>38</v>
      </c>
      <c r="C43" s="13" t="inlineStr">
        <is>
          <t>Dry fruits</t>
        </is>
      </c>
      <c r="D43" s="13" t="inlineStr">
        <is>
          <t>Cashew</t>
        </is>
      </c>
      <c r="E43" s="13" t="inlineStr">
        <is>
          <t>250 g pack</t>
        </is>
      </c>
      <c r="F43" s="33" t="inlineStr">
        <is>
          <t>As packed</t>
        </is>
      </c>
      <c r="G43" s="34" t="n"/>
      <c r="H43" s="35" t="n"/>
      <c r="I43" s="36" t="n">
        <v>0.05</v>
      </c>
      <c r="J43" s="36" t="n">
        <v>0.05</v>
      </c>
      <c r="K43" s="35" t="n"/>
      <c r="L43" s="34" t="n"/>
      <c r="M43" s="37" t="n"/>
      <c r="N43" s="18">
        <f>IF(W43=0,"",X43+Y43)</f>
        <v/>
      </c>
      <c r="O43" s="18">
        <f>IF(W43=0,"",AA43)</f>
        <v/>
      </c>
      <c r="P43" s="18">
        <f>IF(W43=0,"",X43+Y43-AA43)</f>
        <v/>
      </c>
      <c r="Q43" s="18">
        <f>IF(W43=0,"",AB43)</f>
        <v/>
      </c>
      <c r="R43" s="18">
        <f>IF(W43=0,"",IF(AB43=0,"",AB43-AC43-(X43+Y43-AA43)))</f>
        <v/>
      </c>
      <c r="S43" s="19">
        <f>IF(W43=0,"",IF(AB43=0,"",(AB43-AC43-(X43+Y43-AA43))/AB43))</f>
        <v/>
      </c>
      <c r="T43" s="38">
        <f>IF(W43=0,"",IF(AG43=1,"Needs a licence first: see the note",IF(AD43=1,"Enter the rate you pay",IF(AF43=1,"Enter the GST rate",IF(AE43=1,"Enter what one pack sells for",IF(AI43=1,"Sells below cost",IF(AH43=1,"More than it can sell before its shelf life","OK")))))))</f>
        <v/>
      </c>
      <c r="U43" s="39" t="inlineStr">
        <is>
          <t>5%: Sch I entry 22</t>
        </is>
      </c>
      <c r="W43">
        <f>IF(LEN(D43&amp;"")=0,0,N(G43))</f>
        <v/>
      </c>
      <c r="X43">
        <f>ROUND(W43*N(H43),2)</f>
        <v/>
      </c>
      <c r="Y43">
        <f>ROUND(X43*N(I43),2)</f>
        <v/>
      </c>
      <c r="Z43">
        <f>IF(F43="Loose",N(J43),N(I43))</f>
        <v/>
      </c>
      <c r="AA43">
        <f>IF(OR('Plan'!$C$10="Regular GST, registered before buying",'Plan'!$C$10="Regular GST, registering after buying"),IF(Z43&gt;0,Y43,0),0)</f>
        <v/>
      </c>
      <c r="AB43">
        <f>ROUND(W43*N(K43),2)</f>
        <v/>
      </c>
      <c r="AC43">
        <f>IF(AB43=0,0,IF(OR('Plan'!$C$10="Regular GST, registered before buying",'Plan'!$C$10="Regular GST, registering after buying"),IF(Z43&gt;0,ROUND(AB43-AB43/(1+Z43),2),0),IF('Plan'!$C$10="Composition scheme",IF(Z43&gt;0,ROUND(AB43*0.01,2),0),0)))</f>
        <v/>
      </c>
      <c r="AD43">
        <f>IF(W43&gt;0,IF(N(H43)=0,1,0),0)</f>
        <v/>
      </c>
      <c r="AE43">
        <f>IF(W43&gt;0,IF(N(K43)=0,1,0),0)</f>
        <v/>
      </c>
      <c r="AF43">
        <f>IF(W43=0,0,IF(LEN(I43&amp;"")=0,1,IF(F43="Loose",IF(LEN(J43&amp;"")=0,1,0),0)))</f>
        <v/>
      </c>
      <c r="AG43">
        <f>IF(W43=0,0,IF(ISNUMBER(SEARCH("Licence needed",U43&amp;"")),1,0))</f>
        <v/>
      </c>
      <c r="AH43">
        <f>IF(W43=0,0,IF(N(L43)=0,0,IF(N(M43)=0,0,IF(W43/N(L43)*7&gt;N(M43),1,0))))</f>
        <v/>
      </c>
      <c r="AI43">
        <f>IF(W43=0,0,IF(AB43=0,0,IF(AB43-AC43-(X43+Y43-AA43)&lt;0,1,0)))</f>
        <v/>
      </c>
      <c r="AJ43">
        <f>IF(W43&gt;0,1,0)</f>
        <v/>
      </c>
    </row>
    <row r="44" ht="31" customHeight="1">
      <c r="B44" s="32" t="n">
        <v>39</v>
      </c>
      <c r="C44" s="13" t="inlineStr">
        <is>
          <t>Dry fruits</t>
        </is>
      </c>
      <c r="D44" s="13" t="inlineStr">
        <is>
          <t>Almonds</t>
        </is>
      </c>
      <c r="E44" s="13" t="inlineStr">
        <is>
          <t>250 g pack</t>
        </is>
      </c>
      <c r="F44" s="33" t="inlineStr">
        <is>
          <t>As packed</t>
        </is>
      </c>
      <c r="G44" s="34" t="n"/>
      <c r="H44" s="35" t="n"/>
      <c r="I44" s="36" t="n">
        <v>0.05</v>
      </c>
      <c r="J44" s="36" t="n">
        <v>0.05</v>
      </c>
      <c r="K44" s="35" t="n"/>
      <c r="L44" s="34" t="n"/>
      <c r="M44" s="37" t="n"/>
      <c r="N44" s="18">
        <f>IF(W44=0,"",X44+Y44)</f>
        <v/>
      </c>
      <c r="O44" s="18">
        <f>IF(W44=0,"",AA44)</f>
        <v/>
      </c>
      <c r="P44" s="18">
        <f>IF(W44=0,"",X44+Y44-AA44)</f>
        <v/>
      </c>
      <c r="Q44" s="18">
        <f>IF(W44=0,"",AB44)</f>
        <v/>
      </c>
      <c r="R44" s="18">
        <f>IF(W44=0,"",IF(AB44=0,"",AB44-AC44-(X44+Y44-AA44)))</f>
        <v/>
      </c>
      <c r="S44" s="19">
        <f>IF(W44=0,"",IF(AB44=0,"",(AB44-AC44-(X44+Y44-AA44))/AB44))</f>
        <v/>
      </c>
      <c r="T44" s="38">
        <f>IF(W44=0,"",IF(AG44=1,"Needs a licence first: see the note",IF(AD44=1,"Enter the rate you pay",IF(AF44=1,"Enter the GST rate",IF(AE44=1,"Enter what one pack sells for",IF(AI44=1,"Sells below cost",IF(AH44=1,"More than it can sell before its shelf life","OK")))))))</f>
        <v/>
      </c>
      <c r="U44" s="39" t="inlineStr">
        <is>
          <t>5%: Sch I entry 23</t>
        </is>
      </c>
      <c r="W44">
        <f>IF(LEN(D44&amp;"")=0,0,N(G44))</f>
        <v/>
      </c>
      <c r="X44">
        <f>ROUND(W44*N(H44),2)</f>
        <v/>
      </c>
      <c r="Y44">
        <f>ROUND(X44*N(I44),2)</f>
        <v/>
      </c>
      <c r="Z44">
        <f>IF(F44="Loose",N(J44),N(I44))</f>
        <v/>
      </c>
      <c r="AA44">
        <f>IF(OR('Plan'!$C$10="Regular GST, registered before buying",'Plan'!$C$10="Regular GST, registering after buying"),IF(Z44&gt;0,Y44,0),0)</f>
        <v/>
      </c>
      <c r="AB44">
        <f>ROUND(W44*N(K44),2)</f>
        <v/>
      </c>
      <c r="AC44">
        <f>IF(AB44=0,0,IF(OR('Plan'!$C$10="Regular GST, registered before buying",'Plan'!$C$10="Regular GST, registering after buying"),IF(Z44&gt;0,ROUND(AB44-AB44/(1+Z44),2),0),IF('Plan'!$C$10="Composition scheme",IF(Z44&gt;0,ROUND(AB44*0.01,2),0),0)))</f>
        <v/>
      </c>
      <c r="AD44">
        <f>IF(W44&gt;0,IF(N(H44)=0,1,0),0)</f>
        <v/>
      </c>
      <c r="AE44">
        <f>IF(W44&gt;0,IF(N(K44)=0,1,0),0)</f>
        <v/>
      </c>
      <c r="AF44">
        <f>IF(W44=0,0,IF(LEN(I44&amp;"")=0,1,IF(F44="Loose",IF(LEN(J44&amp;"")=0,1,0),0)))</f>
        <v/>
      </c>
      <c r="AG44">
        <f>IF(W44=0,0,IF(ISNUMBER(SEARCH("Licence needed",U44&amp;"")),1,0))</f>
        <v/>
      </c>
      <c r="AH44">
        <f>IF(W44=0,0,IF(N(L44)=0,0,IF(N(M44)=0,0,IF(W44/N(L44)*7&gt;N(M44),1,0))))</f>
        <v/>
      </c>
      <c r="AI44">
        <f>IF(W44=0,0,IF(AB44=0,0,IF(AB44-AC44-(X44+Y44-AA44)&lt;0,1,0)))</f>
        <v/>
      </c>
      <c r="AJ44">
        <f>IF(W44&gt;0,1,0)</f>
        <v/>
      </c>
    </row>
    <row r="45" ht="31" customHeight="1">
      <c r="B45" s="32" t="n">
        <v>40</v>
      </c>
      <c r="C45" s="13" t="inlineStr">
        <is>
          <t>Dry fruits</t>
        </is>
      </c>
      <c r="D45" s="13" t="inlineStr">
        <is>
          <t>Raisins</t>
        </is>
      </c>
      <c r="E45" s="13" t="inlineStr">
        <is>
          <t>250 g pack</t>
        </is>
      </c>
      <c r="F45" s="33" t="inlineStr">
        <is>
          <t>As packed</t>
        </is>
      </c>
      <c r="G45" s="34" t="n"/>
      <c r="H45" s="35" t="n"/>
      <c r="I45" s="36" t="n">
        <v>0.05</v>
      </c>
      <c r="J45" s="36" t="n">
        <v>0.05</v>
      </c>
      <c r="K45" s="35" t="n"/>
      <c r="L45" s="34" t="n"/>
      <c r="M45" s="37" t="n"/>
      <c r="N45" s="18">
        <f>IF(W45=0,"",X45+Y45)</f>
        <v/>
      </c>
      <c r="O45" s="18">
        <f>IF(W45=0,"",AA45)</f>
        <v/>
      </c>
      <c r="P45" s="18">
        <f>IF(W45=0,"",X45+Y45-AA45)</f>
        <v/>
      </c>
      <c r="Q45" s="18">
        <f>IF(W45=0,"",AB45)</f>
        <v/>
      </c>
      <c r="R45" s="18">
        <f>IF(W45=0,"",IF(AB45=0,"",AB45-AC45-(X45+Y45-AA45)))</f>
        <v/>
      </c>
      <c r="S45" s="19">
        <f>IF(W45=0,"",IF(AB45=0,"",(AB45-AC45-(X45+Y45-AA45))/AB45))</f>
        <v/>
      </c>
      <c r="T45" s="38">
        <f>IF(W45=0,"",IF(AG45=1,"Needs a licence first: see the note",IF(AD45=1,"Enter the rate you pay",IF(AF45=1,"Enter the GST rate",IF(AE45=1,"Enter what one pack sells for",IF(AI45=1,"Sells below cost",IF(AH45=1,"More than it can sell before its shelf life","OK")))))))</f>
        <v/>
      </c>
      <c r="U45" s="39" t="inlineStr">
        <is>
          <t>5%: Sch I entry 28</t>
        </is>
      </c>
      <c r="W45">
        <f>IF(LEN(D45&amp;"")=0,0,N(G45))</f>
        <v/>
      </c>
      <c r="X45">
        <f>ROUND(W45*N(H45),2)</f>
        <v/>
      </c>
      <c r="Y45">
        <f>ROUND(X45*N(I45),2)</f>
        <v/>
      </c>
      <c r="Z45">
        <f>IF(F45="Loose",N(J45),N(I45))</f>
        <v/>
      </c>
      <c r="AA45">
        <f>IF(OR('Plan'!$C$10="Regular GST, registered before buying",'Plan'!$C$10="Regular GST, registering after buying"),IF(Z45&gt;0,Y45,0),0)</f>
        <v/>
      </c>
      <c r="AB45">
        <f>ROUND(W45*N(K45),2)</f>
        <v/>
      </c>
      <c r="AC45">
        <f>IF(AB45=0,0,IF(OR('Plan'!$C$10="Regular GST, registered before buying",'Plan'!$C$10="Regular GST, registering after buying"),IF(Z45&gt;0,ROUND(AB45-AB45/(1+Z45),2),0),IF('Plan'!$C$10="Composition scheme",IF(Z45&gt;0,ROUND(AB45*0.01,2),0),0)))</f>
        <v/>
      </c>
      <c r="AD45">
        <f>IF(W45&gt;0,IF(N(H45)=0,1,0),0)</f>
        <v/>
      </c>
      <c r="AE45">
        <f>IF(W45&gt;0,IF(N(K45)=0,1,0),0)</f>
        <v/>
      </c>
      <c r="AF45">
        <f>IF(W45=0,0,IF(LEN(I45&amp;"")=0,1,IF(F45="Loose",IF(LEN(J45&amp;"")=0,1,0),0)))</f>
        <v/>
      </c>
      <c r="AG45">
        <f>IF(W45=0,0,IF(ISNUMBER(SEARCH("Licence needed",U45&amp;"")),1,0))</f>
        <v/>
      </c>
      <c r="AH45">
        <f>IF(W45=0,0,IF(N(L45)=0,0,IF(N(M45)=0,0,IF(W45/N(L45)*7&gt;N(M45),1,0))))</f>
        <v/>
      </c>
      <c r="AI45">
        <f>IF(W45=0,0,IF(AB45=0,0,IF(AB45-AC45-(X45+Y45-AA45)&lt;0,1,0)))</f>
        <v/>
      </c>
      <c r="AJ45">
        <f>IF(W45&gt;0,1,0)</f>
        <v/>
      </c>
    </row>
    <row r="46" ht="31" customHeight="1">
      <c r="B46" s="32" t="n">
        <v>41</v>
      </c>
      <c r="C46" s="13" t="inlineStr">
        <is>
          <t>Milk, bread &amp; eggs</t>
        </is>
      </c>
      <c r="D46" s="13" t="inlineStr">
        <is>
          <t>Milk</t>
        </is>
      </c>
      <c r="E46" s="13" t="inlineStr">
        <is>
          <t>500 ml pouch</t>
        </is>
      </c>
      <c r="F46" s="33" t="inlineStr">
        <is>
          <t>As packed</t>
        </is>
      </c>
      <c r="G46" s="34" t="n"/>
      <c r="H46" s="35" t="n"/>
      <c r="I46" s="36" t="n">
        <v>0</v>
      </c>
      <c r="J46" s="36" t="n">
        <v>0</v>
      </c>
      <c r="K46" s="35" t="n"/>
      <c r="L46" s="34" t="n"/>
      <c r="M46" s="37" t="n"/>
      <c r="N46" s="18">
        <f>IF(W46=0,"",X46+Y46)</f>
        <v/>
      </c>
      <c r="O46" s="18">
        <f>IF(W46=0,"",AA46)</f>
        <v/>
      </c>
      <c r="P46" s="18">
        <f>IF(W46=0,"",X46+Y46-AA46)</f>
        <v/>
      </c>
      <c r="Q46" s="18">
        <f>IF(W46=0,"",AB46)</f>
        <v/>
      </c>
      <c r="R46" s="18">
        <f>IF(W46=0,"",IF(AB46=0,"",AB46-AC46-(X46+Y46-AA46)))</f>
        <v/>
      </c>
      <c r="S46" s="19">
        <f>IF(W46=0,"",IF(AB46=0,"",(AB46-AC46-(X46+Y46-AA46))/AB46))</f>
        <v/>
      </c>
      <c r="T46" s="38">
        <f>IF(W46=0,"",IF(AG46=1,"Needs a licence first: see the note",IF(AD46=1,"Enter the rate you pay",IF(AF46=1,"Enter the GST rate",IF(AE46=1,"Enter what one pack sells for",IF(AI46=1,"Sells below cost",IF(AH46=1,"More than it can sell before its shelf life","OK")))))))</f>
        <v/>
      </c>
      <c r="U46" s="39" t="inlineStr">
        <is>
          <t>Nil: Notification 10/2025, entry 15 (fresh, pasteurised and UHT milk)</t>
        </is>
      </c>
      <c r="W46">
        <f>IF(LEN(D46&amp;"")=0,0,N(G46))</f>
        <v/>
      </c>
      <c r="X46">
        <f>ROUND(W46*N(H46),2)</f>
        <v/>
      </c>
      <c r="Y46">
        <f>ROUND(X46*N(I46),2)</f>
        <v/>
      </c>
      <c r="Z46">
        <f>IF(F46="Loose",N(J46),N(I46))</f>
        <v/>
      </c>
      <c r="AA46">
        <f>IF(OR('Plan'!$C$10="Regular GST, registered before buying",'Plan'!$C$10="Regular GST, registering after buying"),IF(Z46&gt;0,Y46,0),0)</f>
        <v/>
      </c>
      <c r="AB46">
        <f>ROUND(W46*N(K46),2)</f>
        <v/>
      </c>
      <c r="AC46">
        <f>IF(AB46=0,0,IF(OR('Plan'!$C$10="Regular GST, registered before buying",'Plan'!$C$10="Regular GST, registering after buying"),IF(Z46&gt;0,ROUND(AB46-AB46/(1+Z46),2),0),IF('Plan'!$C$10="Composition scheme",IF(Z46&gt;0,ROUND(AB46*0.01,2),0),0)))</f>
        <v/>
      </c>
      <c r="AD46">
        <f>IF(W46&gt;0,IF(N(H46)=0,1,0),0)</f>
        <v/>
      </c>
      <c r="AE46">
        <f>IF(W46&gt;0,IF(N(K46)=0,1,0),0)</f>
        <v/>
      </c>
      <c r="AF46">
        <f>IF(W46=0,0,IF(LEN(I46&amp;"")=0,1,IF(F46="Loose",IF(LEN(J46&amp;"")=0,1,0),0)))</f>
        <v/>
      </c>
      <c r="AG46">
        <f>IF(W46=0,0,IF(ISNUMBER(SEARCH("Licence needed",U46&amp;"")),1,0))</f>
        <v/>
      </c>
      <c r="AH46">
        <f>IF(W46=0,0,IF(N(L46)=0,0,IF(N(M46)=0,0,IF(W46/N(L46)*7&gt;N(M46),1,0))))</f>
        <v/>
      </c>
      <c r="AI46">
        <f>IF(W46=0,0,IF(AB46=0,0,IF(AB46-AC46-(X46+Y46-AA46)&lt;0,1,0)))</f>
        <v/>
      </c>
      <c r="AJ46">
        <f>IF(W46&gt;0,1,0)</f>
        <v/>
      </c>
    </row>
    <row r="47" ht="31" customHeight="1">
      <c r="B47" s="32" t="n">
        <v>42</v>
      </c>
      <c r="C47" s="13" t="inlineStr">
        <is>
          <t>Milk, bread &amp; eggs</t>
        </is>
      </c>
      <c r="D47" s="13" t="inlineStr">
        <is>
          <t>Curd</t>
        </is>
      </c>
      <c r="E47" s="13" t="inlineStr">
        <is>
          <t>400 g cup</t>
        </is>
      </c>
      <c r="F47" s="33" t="inlineStr">
        <is>
          <t>As packed</t>
        </is>
      </c>
      <c r="G47" s="34" t="n"/>
      <c r="H47" s="35" t="n"/>
      <c r="I47" s="36" t="n">
        <v>0.05</v>
      </c>
      <c r="J47" s="36" t="n">
        <v>0</v>
      </c>
      <c r="K47" s="35" t="n"/>
      <c r="L47" s="34" t="n"/>
      <c r="M47" s="37" t="n"/>
      <c r="N47" s="18">
        <f>IF(W47=0,"",X47+Y47)</f>
        <v/>
      </c>
      <c r="O47" s="18">
        <f>IF(W47=0,"",AA47)</f>
        <v/>
      </c>
      <c r="P47" s="18">
        <f>IF(W47=0,"",X47+Y47-AA47)</f>
        <v/>
      </c>
      <c r="Q47" s="18">
        <f>IF(W47=0,"",AB47)</f>
        <v/>
      </c>
      <c r="R47" s="18">
        <f>IF(W47=0,"",IF(AB47=0,"",AB47-AC47-(X47+Y47-AA47)))</f>
        <v/>
      </c>
      <c r="S47" s="19">
        <f>IF(W47=0,"",IF(AB47=0,"",(AB47-AC47-(X47+Y47-AA47))/AB47))</f>
        <v/>
      </c>
      <c r="T47" s="38">
        <f>IF(W47=0,"",IF(AG47=1,"Needs a licence first: see the note",IF(AD47=1,"Enter the rate you pay",IF(AF47=1,"Enter the GST rate",IF(AE47=1,"Enter what one pack sells for",IF(AI47=1,"Sells below cost",IF(AH47=1,"More than it can sell before its shelf life","OK")))))))</f>
        <v/>
      </c>
      <c r="U47" s="39" t="inlineStr">
        <is>
          <t>5% packed: Sch I entry 5. Nil loose: Notification 10/2025, entry 16</t>
        </is>
      </c>
      <c r="W47">
        <f>IF(LEN(D47&amp;"")=0,0,N(G47))</f>
        <v/>
      </c>
      <c r="X47">
        <f>ROUND(W47*N(H47),2)</f>
        <v/>
      </c>
      <c r="Y47">
        <f>ROUND(X47*N(I47),2)</f>
        <v/>
      </c>
      <c r="Z47">
        <f>IF(F47="Loose",N(J47),N(I47))</f>
        <v/>
      </c>
      <c r="AA47">
        <f>IF(OR('Plan'!$C$10="Regular GST, registered before buying",'Plan'!$C$10="Regular GST, registering after buying"),IF(Z47&gt;0,Y47,0),0)</f>
        <v/>
      </c>
      <c r="AB47">
        <f>ROUND(W47*N(K47),2)</f>
        <v/>
      </c>
      <c r="AC47">
        <f>IF(AB47=0,0,IF(OR('Plan'!$C$10="Regular GST, registered before buying",'Plan'!$C$10="Regular GST, registering after buying"),IF(Z47&gt;0,ROUND(AB47-AB47/(1+Z47),2),0),IF('Plan'!$C$10="Composition scheme",IF(Z47&gt;0,ROUND(AB47*0.01,2),0),0)))</f>
        <v/>
      </c>
      <c r="AD47">
        <f>IF(W47&gt;0,IF(N(H47)=0,1,0),0)</f>
        <v/>
      </c>
      <c r="AE47">
        <f>IF(W47&gt;0,IF(N(K47)=0,1,0),0)</f>
        <v/>
      </c>
      <c r="AF47">
        <f>IF(W47=0,0,IF(LEN(I47&amp;"")=0,1,IF(F47="Loose",IF(LEN(J47&amp;"")=0,1,0),0)))</f>
        <v/>
      </c>
      <c r="AG47">
        <f>IF(W47=0,0,IF(ISNUMBER(SEARCH("Licence needed",U47&amp;"")),1,0))</f>
        <v/>
      </c>
      <c r="AH47">
        <f>IF(W47=0,0,IF(N(L47)=0,0,IF(N(M47)=0,0,IF(W47/N(L47)*7&gt;N(M47),1,0))))</f>
        <v/>
      </c>
      <c r="AI47">
        <f>IF(W47=0,0,IF(AB47=0,0,IF(AB47-AC47-(X47+Y47-AA47)&lt;0,1,0)))</f>
        <v/>
      </c>
      <c r="AJ47">
        <f>IF(W47&gt;0,1,0)</f>
        <v/>
      </c>
    </row>
    <row r="48" ht="31" customHeight="1">
      <c r="B48" s="32" t="n">
        <v>43</v>
      </c>
      <c r="C48" s="13" t="inlineStr">
        <is>
          <t>Milk, bread &amp; eggs</t>
        </is>
      </c>
      <c r="D48" s="13" t="inlineStr">
        <is>
          <t>Paneer</t>
        </is>
      </c>
      <c r="E48" s="13" t="inlineStr">
        <is>
          <t>200 g pack</t>
        </is>
      </c>
      <c r="F48" s="33" t="inlineStr">
        <is>
          <t>As packed</t>
        </is>
      </c>
      <c r="G48" s="34" t="n"/>
      <c r="H48" s="35" t="n"/>
      <c r="I48" s="36" t="n">
        <v>0</v>
      </c>
      <c r="J48" s="36" t="n">
        <v>0</v>
      </c>
      <c r="K48" s="35" t="n"/>
      <c r="L48" s="34" t="n"/>
      <c r="M48" s="37" t="n"/>
      <c r="N48" s="18">
        <f>IF(W48=0,"",X48+Y48)</f>
        <v/>
      </c>
      <c r="O48" s="18">
        <f>IF(W48=0,"",AA48)</f>
        <v/>
      </c>
      <c r="P48" s="18">
        <f>IF(W48=0,"",X48+Y48-AA48)</f>
        <v/>
      </c>
      <c r="Q48" s="18">
        <f>IF(W48=0,"",AB48)</f>
        <v/>
      </c>
      <c r="R48" s="18">
        <f>IF(W48=0,"",IF(AB48=0,"",AB48-AC48-(X48+Y48-AA48)))</f>
        <v/>
      </c>
      <c r="S48" s="19">
        <f>IF(W48=0,"",IF(AB48=0,"",(AB48-AC48-(X48+Y48-AA48))/AB48))</f>
        <v/>
      </c>
      <c r="T48" s="38">
        <f>IF(W48=0,"",IF(AG48=1,"Needs a licence first: see the note",IF(AD48=1,"Enter the rate you pay",IF(AF48=1,"Enter the GST rate",IF(AE48=1,"Enter what one pack sells for",IF(AI48=1,"Sells below cost",IF(AH48=1,"More than it can sell before its shelf life","OK")))))))</f>
        <v/>
      </c>
      <c r="U48" s="39" t="inlineStr">
        <is>
          <t>Nil, packed or not: Notification 10/2025, entry 17</t>
        </is>
      </c>
      <c r="W48">
        <f>IF(LEN(D48&amp;"")=0,0,N(G48))</f>
        <v/>
      </c>
      <c r="X48">
        <f>ROUND(W48*N(H48),2)</f>
        <v/>
      </c>
      <c r="Y48">
        <f>ROUND(X48*N(I48),2)</f>
        <v/>
      </c>
      <c r="Z48">
        <f>IF(F48="Loose",N(J48),N(I48))</f>
        <v/>
      </c>
      <c r="AA48">
        <f>IF(OR('Plan'!$C$10="Regular GST, registered before buying",'Plan'!$C$10="Regular GST, registering after buying"),IF(Z48&gt;0,Y48,0),0)</f>
        <v/>
      </c>
      <c r="AB48">
        <f>ROUND(W48*N(K48),2)</f>
        <v/>
      </c>
      <c r="AC48">
        <f>IF(AB48=0,0,IF(OR('Plan'!$C$10="Regular GST, registered before buying",'Plan'!$C$10="Regular GST, registering after buying"),IF(Z48&gt;0,ROUND(AB48-AB48/(1+Z48),2),0),IF('Plan'!$C$10="Composition scheme",IF(Z48&gt;0,ROUND(AB48*0.01,2),0),0)))</f>
        <v/>
      </c>
      <c r="AD48">
        <f>IF(W48&gt;0,IF(N(H48)=0,1,0),0)</f>
        <v/>
      </c>
      <c r="AE48">
        <f>IF(W48&gt;0,IF(N(K48)=0,1,0),0)</f>
        <v/>
      </c>
      <c r="AF48">
        <f>IF(W48=0,0,IF(LEN(I48&amp;"")=0,1,IF(F48="Loose",IF(LEN(J48&amp;"")=0,1,0),0)))</f>
        <v/>
      </c>
      <c r="AG48">
        <f>IF(W48=0,0,IF(ISNUMBER(SEARCH("Licence needed",U48&amp;"")),1,0))</f>
        <v/>
      </c>
      <c r="AH48">
        <f>IF(W48=0,0,IF(N(L48)=0,0,IF(N(M48)=0,0,IF(W48/N(L48)*7&gt;N(M48),1,0))))</f>
        <v/>
      </c>
      <c r="AI48">
        <f>IF(W48=0,0,IF(AB48=0,0,IF(AB48-AC48-(X48+Y48-AA48)&lt;0,1,0)))</f>
        <v/>
      </c>
      <c r="AJ48">
        <f>IF(W48&gt;0,1,0)</f>
        <v/>
      </c>
    </row>
    <row r="49" ht="31" customHeight="1">
      <c r="B49" s="32" t="n">
        <v>44</v>
      </c>
      <c r="C49" s="13" t="inlineStr">
        <is>
          <t>Milk, bread &amp; eggs</t>
        </is>
      </c>
      <c r="D49" s="13" t="inlineStr">
        <is>
          <t>Butter</t>
        </is>
      </c>
      <c r="E49" s="13" t="inlineStr">
        <is>
          <t>100 g pack</t>
        </is>
      </c>
      <c r="F49" s="33" t="inlineStr">
        <is>
          <t>As packed</t>
        </is>
      </c>
      <c r="G49" s="34" t="n"/>
      <c r="H49" s="35" t="n"/>
      <c r="I49" s="36" t="n">
        <v>0.05</v>
      </c>
      <c r="J49" s="36" t="n">
        <v>0.05</v>
      </c>
      <c r="K49" s="35" t="n"/>
      <c r="L49" s="34" t="n"/>
      <c r="M49" s="37" t="n"/>
      <c r="N49" s="18">
        <f>IF(W49=0,"",X49+Y49)</f>
        <v/>
      </c>
      <c r="O49" s="18">
        <f>IF(W49=0,"",AA49)</f>
        <v/>
      </c>
      <c r="P49" s="18">
        <f>IF(W49=0,"",X49+Y49-AA49)</f>
        <v/>
      </c>
      <c r="Q49" s="18">
        <f>IF(W49=0,"",AB49)</f>
        <v/>
      </c>
      <c r="R49" s="18">
        <f>IF(W49=0,"",IF(AB49=0,"",AB49-AC49-(X49+Y49-AA49)))</f>
        <v/>
      </c>
      <c r="S49" s="19">
        <f>IF(W49=0,"",IF(AB49=0,"",(AB49-AC49-(X49+Y49-AA49))/AB49))</f>
        <v/>
      </c>
      <c r="T49" s="38">
        <f>IF(W49=0,"",IF(AG49=1,"Needs a licence first: see the note",IF(AD49=1,"Enter the rate you pay",IF(AF49=1,"Enter the GST rate",IF(AE49=1,"Enter what one pack sells for",IF(AI49=1,"Sells below cost",IF(AH49=1,"More than it can sell before its shelf life","OK")))))))</f>
        <v/>
      </c>
      <c r="U49" s="39" t="inlineStr">
        <is>
          <t>5%: Sch I entry 7</t>
        </is>
      </c>
      <c r="W49">
        <f>IF(LEN(D49&amp;"")=0,0,N(G49))</f>
        <v/>
      </c>
      <c r="X49">
        <f>ROUND(W49*N(H49),2)</f>
        <v/>
      </c>
      <c r="Y49">
        <f>ROUND(X49*N(I49),2)</f>
        <v/>
      </c>
      <c r="Z49">
        <f>IF(F49="Loose",N(J49),N(I49))</f>
        <v/>
      </c>
      <c r="AA49">
        <f>IF(OR('Plan'!$C$10="Regular GST, registered before buying",'Plan'!$C$10="Regular GST, registering after buying"),IF(Z49&gt;0,Y49,0),0)</f>
        <v/>
      </c>
      <c r="AB49">
        <f>ROUND(W49*N(K49),2)</f>
        <v/>
      </c>
      <c r="AC49">
        <f>IF(AB49=0,0,IF(OR('Plan'!$C$10="Regular GST, registered before buying",'Plan'!$C$10="Regular GST, registering after buying"),IF(Z49&gt;0,ROUND(AB49-AB49/(1+Z49),2),0),IF('Plan'!$C$10="Composition scheme",IF(Z49&gt;0,ROUND(AB49*0.01,2),0),0)))</f>
        <v/>
      </c>
      <c r="AD49">
        <f>IF(W49&gt;0,IF(N(H49)=0,1,0),0)</f>
        <v/>
      </c>
      <c r="AE49">
        <f>IF(W49&gt;0,IF(N(K49)=0,1,0),0)</f>
        <v/>
      </c>
      <c r="AF49">
        <f>IF(W49=0,0,IF(LEN(I49&amp;"")=0,1,IF(F49="Loose",IF(LEN(J49&amp;"")=0,1,0),0)))</f>
        <v/>
      </c>
      <c r="AG49">
        <f>IF(W49=0,0,IF(ISNUMBER(SEARCH("Licence needed",U49&amp;"")),1,0))</f>
        <v/>
      </c>
      <c r="AH49">
        <f>IF(W49=0,0,IF(N(L49)=0,0,IF(N(M49)=0,0,IF(W49/N(L49)*7&gt;N(M49),1,0))))</f>
        <v/>
      </c>
      <c r="AI49">
        <f>IF(W49=0,0,IF(AB49=0,0,IF(AB49-AC49-(X49+Y49-AA49)&lt;0,1,0)))</f>
        <v/>
      </c>
      <c r="AJ49">
        <f>IF(W49&gt;0,1,0)</f>
        <v/>
      </c>
    </row>
    <row r="50" ht="31" customHeight="1">
      <c r="B50" s="32" t="n">
        <v>45</v>
      </c>
      <c r="C50" s="13" t="inlineStr">
        <is>
          <t>Milk, bread &amp; eggs</t>
        </is>
      </c>
      <c r="D50" s="13" t="inlineStr">
        <is>
          <t>Bread</t>
        </is>
      </c>
      <c r="E50" s="13" t="inlineStr">
        <is>
          <t>loaf</t>
        </is>
      </c>
      <c r="F50" s="33" t="inlineStr">
        <is>
          <t>As packed</t>
        </is>
      </c>
      <c r="G50" s="34" t="n"/>
      <c r="H50" s="35" t="n"/>
      <c r="I50" s="36" t="n">
        <v>0</v>
      </c>
      <c r="J50" s="36" t="n">
        <v>0</v>
      </c>
      <c r="K50" s="35" t="n"/>
      <c r="L50" s="34" t="n"/>
      <c r="M50" s="37" t="n"/>
      <c r="N50" s="18">
        <f>IF(W50=0,"",X50+Y50)</f>
        <v/>
      </c>
      <c r="O50" s="18">
        <f>IF(W50=0,"",AA50)</f>
        <v/>
      </c>
      <c r="P50" s="18">
        <f>IF(W50=0,"",X50+Y50-AA50)</f>
        <v/>
      </c>
      <c r="Q50" s="18">
        <f>IF(W50=0,"",AB50)</f>
        <v/>
      </c>
      <c r="R50" s="18">
        <f>IF(W50=0,"",IF(AB50=0,"",AB50-AC50-(X50+Y50-AA50)))</f>
        <v/>
      </c>
      <c r="S50" s="19">
        <f>IF(W50=0,"",IF(AB50=0,"",(AB50-AC50-(X50+Y50-AA50))/AB50))</f>
        <v/>
      </c>
      <c r="T50" s="38">
        <f>IF(W50=0,"",IF(AG50=1,"Needs a licence first: see the note",IF(AD50=1,"Enter the rate you pay",IF(AF50=1,"Enter the GST rate",IF(AE50=1,"Enter what one pack sells for",IF(AI50=1,"Sells below cost",IF(AH50=1,"More than it can sell before its shelf life","OK")))))))</f>
        <v/>
      </c>
      <c r="U50" s="39" t="inlineStr">
        <is>
          <t>Nil: Notification 10/2025, entry 100</t>
        </is>
      </c>
      <c r="W50">
        <f>IF(LEN(D50&amp;"")=0,0,N(G50))</f>
        <v/>
      </c>
      <c r="X50">
        <f>ROUND(W50*N(H50),2)</f>
        <v/>
      </c>
      <c r="Y50">
        <f>ROUND(X50*N(I50),2)</f>
        <v/>
      </c>
      <c r="Z50">
        <f>IF(F50="Loose",N(J50),N(I50))</f>
        <v/>
      </c>
      <c r="AA50">
        <f>IF(OR('Plan'!$C$10="Regular GST, registered before buying",'Plan'!$C$10="Regular GST, registering after buying"),IF(Z50&gt;0,Y50,0),0)</f>
        <v/>
      </c>
      <c r="AB50">
        <f>ROUND(W50*N(K50),2)</f>
        <v/>
      </c>
      <c r="AC50">
        <f>IF(AB50=0,0,IF(OR('Plan'!$C$10="Regular GST, registered before buying",'Plan'!$C$10="Regular GST, registering after buying"),IF(Z50&gt;0,ROUND(AB50-AB50/(1+Z50),2),0),IF('Plan'!$C$10="Composition scheme",IF(Z50&gt;0,ROUND(AB50*0.01,2),0),0)))</f>
        <v/>
      </c>
      <c r="AD50">
        <f>IF(W50&gt;0,IF(N(H50)=0,1,0),0)</f>
        <v/>
      </c>
      <c r="AE50">
        <f>IF(W50&gt;0,IF(N(K50)=0,1,0),0)</f>
        <v/>
      </c>
      <c r="AF50">
        <f>IF(W50=0,0,IF(LEN(I50&amp;"")=0,1,IF(F50="Loose",IF(LEN(J50&amp;"")=0,1,0),0)))</f>
        <v/>
      </c>
      <c r="AG50">
        <f>IF(W50=0,0,IF(ISNUMBER(SEARCH("Licence needed",U50&amp;"")),1,0))</f>
        <v/>
      </c>
      <c r="AH50">
        <f>IF(W50=0,0,IF(N(L50)=0,0,IF(N(M50)=0,0,IF(W50/N(L50)*7&gt;N(M50),1,0))))</f>
        <v/>
      </c>
      <c r="AI50">
        <f>IF(W50=0,0,IF(AB50=0,0,IF(AB50-AC50-(X50+Y50-AA50)&lt;0,1,0)))</f>
        <v/>
      </c>
      <c r="AJ50">
        <f>IF(W50&gt;0,1,0)</f>
        <v/>
      </c>
    </row>
    <row r="51" ht="31" customHeight="1">
      <c r="B51" s="32" t="n">
        <v>46</v>
      </c>
      <c r="C51" s="13" t="inlineStr">
        <is>
          <t>Milk, bread &amp; eggs</t>
        </is>
      </c>
      <c r="D51" s="13" t="inlineStr">
        <is>
          <t>Eggs</t>
        </is>
      </c>
      <c r="E51" s="13" t="inlineStr">
        <is>
          <t>tray of 30</t>
        </is>
      </c>
      <c r="F51" s="33" t="inlineStr">
        <is>
          <t>As packed</t>
        </is>
      </c>
      <c r="G51" s="34" t="n"/>
      <c r="H51" s="35" t="n"/>
      <c r="I51" s="36" t="n">
        <v>0</v>
      </c>
      <c r="J51" s="36" t="n">
        <v>0</v>
      </c>
      <c r="K51" s="35" t="n"/>
      <c r="L51" s="34" t="n"/>
      <c r="M51" s="37" t="n"/>
      <c r="N51" s="18">
        <f>IF(W51=0,"",X51+Y51)</f>
        <v/>
      </c>
      <c r="O51" s="18">
        <f>IF(W51=0,"",AA51)</f>
        <v/>
      </c>
      <c r="P51" s="18">
        <f>IF(W51=0,"",X51+Y51-AA51)</f>
        <v/>
      </c>
      <c r="Q51" s="18">
        <f>IF(W51=0,"",AB51)</f>
        <v/>
      </c>
      <c r="R51" s="18">
        <f>IF(W51=0,"",IF(AB51=0,"",AB51-AC51-(X51+Y51-AA51)))</f>
        <v/>
      </c>
      <c r="S51" s="19">
        <f>IF(W51=0,"",IF(AB51=0,"",(AB51-AC51-(X51+Y51-AA51))/AB51))</f>
        <v/>
      </c>
      <c r="T51" s="38">
        <f>IF(W51=0,"",IF(AG51=1,"Needs a licence first: see the note",IF(AD51=1,"Enter the rate you pay",IF(AF51=1,"Enter the GST rate",IF(AE51=1,"Enter what one pack sells for",IF(AI51=1,"Sells below cost",IF(AH51=1,"More than it can sell before its shelf life","OK")))))))</f>
        <v/>
      </c>
      <c r="U51" s="39" t="inlineStr">
        <is>
          <t>Nil: Notification 10/2025, entry 18</t>
        </is>
      </c>
      <c r="W51">
        <f>IF(LEN(D51&amp;"")=0,0,N(G51))</f>
        <v/>
      </c>
      <c r="X51">
        <f>ROUND(W51*N(H51),2)</f>
        <v/>
      </c>
      <c r="Y51">
        <f>ROUND(X51*N(I51),2)</f>
        <v/>
      </c>
      <c r="Z51">
        <f>IF(F51="Loose",N(J51),N(I51))</f>
        <v/>
      </c>
      <c r="AA51">
        <f>IF(OR('Plan'!$C$10="Regular GST, registered before buying",'Plan'!$C$10="Regular GST, registering after buying"),IF(Z51&gt;0,Y51,0),0)</f>
        <v/>
      </c>
      <c r="AB51">
        <f>ROUND(W51*N(K51),2)</f>
        <v/>
      </c>
      <c r="AC51">
        <f>IF(AB51=0,0,IF(OR('Plan'!$C$10="Regular GST, registered before buying",'Plan'!$C$10="Regular GST, registering after buying"),IF(Z51&gt;0,ROUND(AB51-AB51/(1+Z51),2),0),IF('Plan'!$C$10="Composition scheme",IF(Z51&gt;0,ROUND(AB51*0.01,2),0),0)))</f>
        <v/>
      </c>
      <c r="AD51">
        <f>IF(W51&gt;0,IF(N(H51)=0,1,0),0)</f>
        <v/>
      </c>
      <c r="AE51">
        <f>IF(W51&gt;0,IF(N(K51)=0,1,0),0)</f>
        <v/>
      </c>
      <c r="AF51">
        <f>IF(W51=0,0,IF(LEN(I51&amp;"")=0,1,IF(F51="Loose",IF(LEN(J51&amp;"")=0,1,0),0)))</f>
        <v/>
      </c>
      <c r="AG51">
        <f>IF(W51=0,0,IF(ISNUMBER(SEARCH("Licence needed",U51&amp;"")),1,0))</f>
        <v/>
      </c>
      <c r="AH51">
        <f>IF(W51=0,0,IF(N(L51)=0,0,IF(N(M51)=0,0,IF(W51/N(L51)*7&gt;N(M51),1,0))))</f>
        <v/>
      </c>
      <c r="AI51">
        <f>IF(W51=0,0,IF(AB51=0,0,IF(AB51-AC51-(X51+Y51-AA51)&lt;0,1,0)))</f>
        <v/>
      </c>
      <c r="AJ51">
        <f>IF(W51&gt;0,1,0)</f>
        <v/>
      </c>
    </row>
    <row r="52" ht="31" customHeight="1">
      <c r="B52" s="32" t="n">
        <v>47</v>
      </c>
      <c r="C52" s="13" t="inlineStr">
        <is>
          <t>Drinks</t>
        </is>
      </c>
      <c r="D52" s="13" t="inlineStr">
        <is>
          <t>Packaged drinking water</t>
        </is>
      </c>
      <c r="E52" s="13" t="inlineStr">
        <is>
          <t>1 litre bottle</t>
        </is>
      </c>
      <c r="F52" s="33" t="inlineStr">
        <is>
          <t>As packed</t>
        </is>
      </c>
      <c r="G52" s="34" t="n"/>
      <c r="H52" s="35" t="n"/>
      <c r="I52" s="36" t="n">
        <v>0.05</v>
      </c>
      <c r="J52" s="36" t="n">
        <v>0.05</v>
      </c>
      <c r="K52" s="35" t="n"/>
      <c r="L52" s="34" t="n"/>
      <c r="M52" s="37" t="n"/>
      <c r="N52" s="18">
        <f>IF(W52=0,"",X52+Y52)</f>
        <v/>
      </c>
      <c r="O52" s="18">
        <f>IF(W52=0,"",AA52)</f>
        <v/>
      </c>
      <c r="P52" s="18">
        <f>IF(W52=0,"",X52+Y52-AA52)</f>
        <v/>
      </c>
      <c r="Q52" s="18">
        <f>IF(W52=0,"",AB52)</f>
        <v/>
      </c>
      <c r="R52" s="18">
        <f>IF(W52=0,"",IF(AB52=0,"",AB52-AC52-(X52+Y52-AA52)))</f>
        <v/>
      </c>
      <c r="S52" s="19">
        <f>IF(W52=0,"",IF(AB52=0,"",(AB52-AC52-(X52+Y52-AA52))/AB52))</f>
        <v/>
      </c>
      <c r="T52" s="38">
        <f>IF(W52=0,"",IF(AG52=1,"Needs a licence first: see the note",IF(AD52=1,"Enter the rate you pay",IF(AF52=1,"Enter the GST rate",IF(AE52=1,"Enter what one pack sells for",IF(AI52=1,"Sells below cost",IF(AH52=1,"More than it can sell before its shelf life","OK")))))))</f>
        <v/>
      </c>
      <c r="U52" s="39" t="inlineStr">
        <is>
          <t>5%: Sch I entry 146 (not sweetened or flavoured)</t>
        </is>
      </c>
      <c r="W52">
        <f>IF(LEN(D52&amp;"")=0,0,N(G52))</f>
        <v/>
      </c>
      <c r="X52">
        <f>ROUND(W52*N(H52),2)</f>
        <v/>
      </c>
      <c r="Y52">
        <f>ROUND(X52*N(I52),2)</f>
        <v/>
      </c>
      <c r="Z52">
        <f>IF(F52="Loose",N(J52),N(I52))</f>
        <v/>
      </c>
      <c r="AA52">
        <f>IF(OR('Plan'!$C$10="Regular GST, registered before buying",'Plan'!$C$10="Regular GST, registering after buying"),IF(Z52&gt;0,Y52,0),0)</f>
        <v/>
      </c>
      <c r="AB52">
        <f>ROUND(W52*N(K52),2)</f>
        <v/>
      </c>
      <c r="AC52">
        <f>IF(AB52=0,0,IF(OR('Plan'!$C$10="Regular GST, registered before buying",'Plan'!$C$10="Regular GST, registering after buying"),IF(Z52&gt;0,ROUND(AB52-AB52/(1+Z52),2),0),IF('Plan'!$C$10="Composition scheme",IF(Z52&gt;0,ROUND(AB52*0.01,2),0),0)))</f>
        <v/>
      </c>
      <c r="AD52">
        <f>IF(W52&gt;0,IF(N(H52)=0,1,0),0)</f>
        <v/>
      </c>
      <c r="AE52">
        <f>IF(W52&gt;0,IF(N(K52)=0,1,0),0)</f>
        <v/>
      </c>
      <c r="AF52">
        <f>IF(W52=0,0,IF(LEN(I52&amp;"")=0,1,IF(F52="Loose",IF(LEN(J52&amp;"")=0,1,0),0)))</f>
        <v/>
      </c>
      <c r="AG52">
        <f>IF(W52=0,0,IF(ISNUMBER(SEARCH("Licence needed",U52&amp;"")),1,0))</f>
        <v/>
      </c>
      <c r="AH52">
        <f>IF(W52=0,0,IF(N(L52)=0,0,IF(N(M52)=0,0,IF(W52/N(L52)*7&gt;N(M52),1,0))))</f>
        <v/>
      </c>
      <c r="AI52">
        <f>IF(W52=0,0,IF(AB52=0,0,IF(AB52-AC52-(X52+Y52-AA52)&lt;0,1,0)))</f>
        <v/>
      </c>
      <c r="AJ52">
        <f>IF(W52&gt;0,1,0)</f>
        <v/>
      </c>
    </row>
    <row r="53" ht="31" customHeight="1">
      <c r="B53" s="32" t="n">
        <v>48</v>
      </c>
      <c r="C53" s="13" t="inlineStr">
        <is>
          <t>Drinks</t>
        </is>
      </c>
      <c r="D53" s="13" t="inlineStr">
        <is>
          <t>Soft drink (sweetened, fizzy)</t>
        </is>
      </c>
      <c r="E53" s="13" t="inlineStr">
        <is>
          <t>750 ml bottle</t>
        </is>
      </c>
      <c r="F53" s="33" t="inlineStr">
        <is>
          <t>As packed</t>
        </is>
      </c>
      <c r="G53" s="34" t="n"/>
      <c r="H53" s="35" t="n"/>
      <c r="I53" s="36" t="n">
        <v>0.4</v>
      </c>
      <c r="J53" s="36" t="n">
        <v>0.4</v>
      </c>
      <c r="K53" s="35" t="n"/>
      <c r="L53" s="34" t="n"/>
      <c r="M53" s="37" t="n"/>
      <c r="N53" s="18">
        <f>IF(W53=0,"",X53+Y53)</f>
        <v/>
      </c>
      <c r="O53" s="18">
        <f>IF(W53=0,"",AA53)</f>
        <v/>
      </c>
      <c r="P53" s="18">
        <f>IF(W53=0,"",X53+Y53-AA53)</f>
        <v/>
      </c>
      <c r="Q53" s="18">
        <f>IF(W53=0,"",AB53)</f>
        <v/>
      </c>
      <c r="R53" s="18">
        <f>IF(W53=0,"",IF(AB53=0,"",AB53-AC53-(X53+Y53-AA53)))</f>
        <v/>
      </c>
      <c r="S53" s="19">
        <f>IF(W53=0,"",IF(AB53=0,"",(AB53-AC53-(X53+Y53-AA53))/AB53))</f>
        <v/>
      </c>
      <c r="T53" s="38">
        <f>IF(W53=0,"",IF(AG53=1,"Needs a licence first: see the note",IF(AD53=1,"Enter the rate you pay",IF(AF53=1,"Enter the GST rate",IF(AE53=1,"Enter what one pack sells for",IF(AI53=1,"Sells below cost",IF(AH53=1,"More than it can sell before its shelf life","OK")))))))</f>
        <v/>
      </c>
      <c r="U53" s="39" t="inlineStr">
        <is>
          <t>40%: Notification 9/2025, Sch III entry 1</t>
        </is>
      </c>
      <c r="W53">
        <f>IF(LEN(D53&amp;"")=0,0,N(G53))</f>
        <v/>
      </c>
      <c r="X53">
        <f>ROUND(W53*N(H53),2)</f>
        <v/>
      </c>
      <c r="Y53">
        <f>ROUND(X53*N(I53),2)</f>
        <v/>
      </c>
      <c r="Z53">
        <f>IF(F53="Loose",N(J53),N(I53))</f>
        <v/>
      </c>
      <c r="AA53">
        <f>IF(OR('Plan'!$C$10="Regular GST, registered before buying",'Plan'!$C$10="Regular GST, registering after buying"),IF(Z53&gt;0,Y53,0),0)</f>
        <v/>
      </c>
      <c r="AB53">
        <f>ROUND(W53*N(K53),2)</f>
        <v/>
      </c>
      <c r="AC53">
        <f>IF(AB53=0,0,IF(OR('Plan'!$C$10="Regular GST, registered before buying",'Plan'!$C$10="Regular GST, registering after buying"),IF(Z53&gt;0,ROUND(AB53-AB53/(1+Z53),2),0),IF('Plan'!$C$10="Composition scheme",IF(Z53&gt;0,ROUND(AB53*0.01,2),0),0)))</f>
        <v/>
      </c>
      <c r="AD53">
        <f>IF(W53&gt;0,IF(N(H53)=0,1,0),0)</f>
        <v/>
      </c>
      <c r="AE53">
        <f>IF(W53&gt;0,IF(N(K53)=0,1,0),0)</f>
        <v/>
      </c>
      <c r="AF53">
        <f>IF(W53=0,0,IF(LEN(I53&amp;"")=0,1,IF(F53="Loose",IF(LEN(J53&amp;"")=0,1,0),0)))</f>
        <v/>
      </c>
      <c r="AG53">
        <f>IF(W53=0,0,IF(ISNUMBER(SEARCH("Licence needed",U53&amp;"")),1,0))</f>
        <v/>
      </c>
      <c r="AH53">
        <f>IF(W53=0,0,IF(N(L53)=0,0,IF(N(M53)=0,0,IF(W53/N(L53)*7&gt;N(M53),1,0))))</f>
        <v/>
      </c>
      <c r="AI53">
        <f>IF(W53=0,0,IF(AB53=0,0,IF(AB53-AC53-(X53+Y53-AA53)&lt;0,1,0)))</f>
        <v/>
      </c>
      <c r="AJ53">
        <f>IF(W53&gt;0,1,0)</f>
        <v/>
      </c>
    </row>
    <row r="54" ht="31" customHeight="1">
      <c r="B54" s="32" t="n">
        <v>49</v>
      </c>
      <c r="C54" s="13" t="inlineStr">
        <is>
          <t>Drinks</t>
        </is>
      </c>
      <c r="D54" s="13" t="inlineStr">
        <is>
          <t>Fruit drink</t>
        </is>
      </c>
      <c r="E54" s="13" t="inlineStr">
        <is>
          <t>600 ml bottle</t>
        </is>
      </c>
      <c r="F54" s="33" t="inlineStr">
        <is>
          <t>As packed</t>
        </is>
      </c>
      <c r="G54" s="34" t="n"/>
      <c r="H54" s="35" t="n"/>
      <c r="I54" s="36" t="n">
        <v>0.05</v>
      </c>
      <c r="J54" s="36" t="n">
        <v>0.05</v>
      </c>
      <c r="K54" s="35" t="n"/>
      <c r="L54" s="34" t="n"/>
      <c r="M54" s="37" t="n"/>
      <c r="N54" s="18">
        <f>IF(W54=0,"",X54+Y54)</f>
        <v/>
      </c>
      <c r="O54" s="18">
        <f>IF(W54=0,"",AA54)</f>
        <v/>
      </c>
      <c r="P54" s="18">
        <f>IF(W54=0,"",X54+Y54-AA54)</f>
        <v/>
      </c>
      <c r="Q54" s="18">
        <f>IF(W54=0,"",AB54)</f>
        <v/>
      </c>
      <c r="R54" s="18">
        <f>IF(W54=0,"",IF(AB54=0,"",AB54-AC54-(X54+Y54-AA54)))</f>
        <v/>
      </c>
      <c r="S54" s="19">
        <f>IF(W54=0,"",IF(AB54=0,"",(AB54-AC54-(X54+Y54-AA54))/AB54))</f>
        <v/>
      </c>
      <c r="T54" s="38">
        <f>IF(W54=0,"",IF(AG54=1,"Needs a licence first: see the note",IF(AD54=1,"Enter the rate you pay",IF(AF54=1,"Enter the GST rate",IF(AE54=1,"Enter what one pack sells for",IF(AI54=1,"Sells below cost",IF(AH54=1,"More than it can sell before its shelf life","OK")))))))</f>
        <v/>
      </c>
      <c r="U54" s="39" t="inlineStr">
        <is>
          <t>5%: Sch I entry 150 (not carbonated)</t>
        </is>
      </c>
      <c r="W54">
        <f>IF(LEN(D54&amp;"")=0,0,N(G54))</f>
        <v/>
      </c>
      <c r="X54">
        <f>ROUND(W54*N(H54),2)</f>
        <v/>
      </c>
      <c r="Y54">
        <f>ROUND(X54*N(I54),2)</f>
        <v/>
      </c>
      <c r="Z54">
        <f>IF(F54="Loose",N(J54),N(I54))</f>
        <v/>
      </c>
      <c r="AA54">
        <f>IF(OR('Plan'!$C$10="Regular GST, registered before buying",'Plan'!$C$10="Regular GST, registering after buying"),IF(Z54&gt;0,Y54,0),0)</f>
        <v/>
      </c>
      <c r="AB54">
        <f>ROUND(W54*N(K54),2)</f>
        <v/>
      </c>
      <c r="AC54">
        <f>IF(AB54=0,0,IF(OR('Plan'!$C$10="Regular GST, registered before buying",'Plan'!$C$10="Regular GST, registering after buying"),IF(Z54&gt;0,ROUND(AB54-AB54/(1+Z54),2),0),IF('Plan'!$C$10="Composition scheme",IF(Z54&gt;0,ROUND(AB54*0.01,2),0),0)))</f>
        <v/>
      </c>
      <c r="AD54">
        <f>IF(W54&gt;0,IF(N(H54)=0,1,0),0)</f>
        <v/>
      </c>
      <c r="AE54">
        <f>IF(W54&gt;0,IF(N(K54)=0,1,0),0)</f>
        <v/>
      </c>
      <c r="AF54">
        <f>IF(W54=0,0,IF(LEN(I54&amp;"")=0,1,IF(F54="Loose",IF(LEN(J54&amp;"")=0,1,0),0)))</f>
        <v/>
      </c>
      <c r="AG54">
        <f>IF(W54=0,0,IF(ISNUMBER(SEARCH("Licence needed",U54&amp;"")),1,0))</f>
        <v/>
      </c>
      <c r="AH54">
        <f>IF(W54=0,0,IF(N(L54)=0,0,IF(N(M54)=0,0,IF(W54/N(L54)*7&gt;N(M54),1,0))))</f>
        <v/>
      </c>
      <c r="AI54">
        <f>IF(W54=0,0,IF(AB54=0,0,IF(AB54-AC54-(X54+Y54-AA54)&lt;0,1,0)))</f>
        <v/>
      </c>
      <c r="AJ54">
        <f>IF(W54&gt;0,1,0)</f>
        <v/>
      </c>
    </row>
    <row r="55" ht="31" customHeight="1">
      <c r="B55" s="32" t="n">
        <v>50</v>
      </c>
      <c r="C55" s="13" t="inlineStr">
        <is>
          <t>Personal care</t>
        </is>
      </c>
      <c r="D55" s="13" t="inlineStr">
        <is>
          <t>Bath soap</t>
        </is>
      </c>
      <c r="E55" s="13" t="inlineStr">
        <is>
          <t>bar</t>
        </is>
      </c>
      <c r="F55" s="33" t="inlineStr">
        <is>
          <t>As packed</t>
        </is>
      </c>
      <c r="G55" s="34" t="n"/>
      <c r="H55" s="35" t="n"/>
      <c r="I55" s="36" t="n">
        <v>0.05</v>
      </c>
      <c r="J55" s="36" t="n">
        <v>0.05</v>
      </c>
      <c r="K55" s="35" t="n"/>
      <c r="L55" s="34" t="n"/>
      <c r="M55" s="37" t="n"/>
      <c r="N55" s="18">
        <f>IF(W55=0,"",X55+Y55)</f>
        <v/>
      </c>
      <c r="O55" s="18">
        <f>IF(W55=0,"",AA55)</f>
        <v/>
      </c>
      <c r="P55" s="18">
        <f>IF(W55=0,"",X55+Y55-AA55)</f>
        <v/>
      </c>
      <c r="Q55" s="18">
        <f>IF(W55=0,"",AB55)</f>
        <v/>
      </c>
      <c r="R55" s="18">
        <f>IF(W55=0,"",IF(AB55=0,"",AB55-AC55-(X55+Y55-AA55)))</f>
        <v/>
      </c>
      <c r="S55" s="19">
        <f>IF(W55=0,"",IF(AB55=0,"",(AB55-AC55-(X55+Y55-AA55))/AB55))</f>
        <v/>
      </c>
      <c r="T55" s="38">
        <f>IF(W55=0,"",IF(AG55=1,"Needs a licence first: see the note",IF(AD55=1,"Enter the rate you pay",IF(AF55=1,"Enter the GST rate",IF(AE55=1,"Enter what one pack sells for",IF(AI55=1,"Sells below cost",IF(AH55=1,"More than it can sell before its shelf life","OK")))))))</f>
        <v/>
      </c>
      <c r="U55" s="39" t="inlineStr">
        <is>
          <t>5%: Sch I entry 251 (toilet soap bars)</t>
        </is>
      </c>
      <c r="W55">
        <f>IF(LEN(D55&amp;"")=0,0,N(G55))</f>
        <v/>
      </c>
      <c r="X55">
        <f>ROUND(W55*N(H55),2)</f>
        <v/>
      </c>
      <c r="Y55">
        <f>ROUND(X55*N(I55),2)</f>
        <v/>
      </c>
      <c r="Z55">
        <f>IF(F55="Loose",N(J55),N(I55))</f>
        <v/>
      </c>
      <c r="AA55">
        <f>IF(OR('Plan'!$C$10="Regular GST, registered before buying",'Plan'!$C$10="Regular GST, registering after buying"),IF(Z55&gt;0,Y55,0),0)</f>
        <v/>
      </c>
      <c r="AB55">
        <f>ROUND(W55*N(K55),2)</f>
        <v/>
      </c>
      <c r="AC55">
        <f>IF(AB55=0,0,IF(OR('Plan'!$C$10="Regular GST, registered before buying",'Plan'!$C$10="Regular GST, registering after buying"),IF(Z55&gt;0,ROUND(AB55-AB55/(1+Z55),2),0),IF('Plan'!$C$10="Composition scheme",IF(Z55&gt;0,ROUND(AB55*0.01,2),0),0)))</f>
        <v/>
      </c>
      <c r="AD55">
        <f>IF(W55&gt;0,IF(N(H55)=0,1,0),0)</f>
        <v/>
      </c>
      <c r="AE55">
        <f>IF(W55&gt;0,IF(N(K55)=0,1,0),0)</f>
        <v/>
      </c>
      <c r="AF55">
        <f>IF(W55=0,0,IF(LEN(I55&amp;"")=0,1,IF(F55="Loose",IF(LEN(J55&amp;"")=0,1,0),0)))</f>
        <v/>
      </c>
      <c r="AG55">
        <f>IF(W55=0,0,IF(ISNUMBER(SEARCH("Licence needed",U55&amp;"")),1,0))</f>
        <v/>
      </c>
      <c r="AH55">
        <f>IF(W55=0,0,IF(N(L55)=0,0,IF(N(M55)=0,0,IF(W55/N(L55)*7&gt;N(M55),1,0))))</f>
        <v/>
      </c>
      <c r="AI55">
        <f>IF(W55=0,0,IF(AB55=0,0,IF(AB55-AC55-(X55+Y55-AA55)&lt;0,1,0)))</f>
        <v/>
      </c>
      <c r="AJ55">
        <f>IF(W55&gt;0,1,0)</f>
        <v/>
      </c>
    </row>
    <row r="56" ht="31" customHeight="1">
      <c r="B56" s="32" t="n">
        <v>51</v>
      </c>
      <c r="C56" s="13" t="inlineStr">
        <is>
          <t>Personal care</t>
        </is>
      </c>
      <c r="D56" s="13" t="inlineStr">
        <is>
          <t>Shampoo</t>
        </is>
      </c>
      <c r="E56" s="13" t="inlineStr">
        <is>
          <t>180 ml bottle</t>
        </is>
      </c>
      <c r="F56" s="33" t="inlineStr">
        <is>
          <t>As packed</t>
        </is>
      </c>
      <c r="G56" s="34" t="n"/>
      <c r="H56" s="35" t="n"/>
      <c r="I56" s="36" t="n">
        <v>0.05</v>
      </c>
      <c r="J56" s="36" t="n">
        <v>0.05</v>
      </c>
      <c r="K56" s="35" t="n"/>
      <c r="L56" s="34" t="n"/>
      <c r="M56" s="37" t="n"/>
      <c r="N56" s="18">
        <f>IF(W56=0,"",X56+Y56)</f>
        <v/>
      </c>
      <c r="O56" s="18">
        <f>IF(W56=0,"",AA56)</f>
        <v/>
      </c>
      <c r="P56" s="18">
        <f>IF(W56=0,"",X56+Y56-AA56)</f>
        <v/>
      </c>
      <c r="Q56" s="18">
        <f>IF(W56=0,"",AB56)</f>
        <v/>
      </c>
      <c r="R56" s="18">
        <f>IF(W56=0,"",IF(AB56=0,"",AB56-AC56-(X56+Y56-AA56)))</f>
        <v/>
      </c>
      <c r="S56" s="19">
        <f>IF(W56=0,"",IF(AB56=0,"",(AB56-AC56-(X56+Y56-AA56))/AB56))</f>
        <v/>
      </c>
      <c r="T56" s="38">
        <f>IF(W56=0,"",IF(AG56=1,"Needs a licence first: see the note",IF(AD56=1,"Enter the rate you pay",IF(AF56=1,"Enter the GST rate",IF(AE56=1,"Enter what one pack sells for",IF(AI56=1,"Sells below cost",IF(AH56=1,"More than it can sell before its shelf life","OK")))))))</f>
        <v/>
      </c>
      <c r="U56" s="39" t="inlineStr">
        <is>
          <t>5%: Sch I entry 245</t>
        </is>
      </c>
      <c r="W56">
        <f>IF(LEN(D56&amp;"")=0,0,N(G56))</f>
        <v/>
      </c>
      <c r="X56">
        <f>ROUND(W56*N(H56),2)</f>
        <v/>
      </c>
      <c r="Y56">
        <f>ROUND(X56*N(I56),2)</f>
        <v/>
      </c>
      <c r="Z56">
        <f>IF(F56="Loose",N(J56),N(I56))</f>
        <v/>
      </c>
      <c r="AA56">
        <f>IF(OR('Plan'!$C$10="Regular GST, registered before buying",'Plan'!$C$10="Regular GST, registering after buying"),IF(Z56&gt;0,Y56,0),0)</f>
        <v/>
      </c>
      <c r="AB56">
        <f>ROUND(W56*N(K56),2)</f>
        <v/>
      </c>
      <c r="AC56">
        <f>IF(AB56=0,0,IF(OR('Plan'!$C$10="Regular GST, registered before buying",'Plan'!$C$10="Regular GST, registering after buying"),IF(Z56&gt;0,ROUND(AB56-AB56/(1+Z56),2),0),IF('Plan'!$C$10="Composition scheme",IF(Z56&gt;0,ROUND(AB56*0.01,2),0),0)))</f>
        <v/>
      </c>
      <c r="AD56">
        <f>IF(W56&gt;0,IF(N(H56)=0,1,0),0)</f>
        <v/>
      </c>
      <c r="AE56">
        <f>IF(W56&gt;0,IF(N(K56)=0,1,0),0)</f>
        <v/>
      </c>
      <c r="AF56">
        <f>IF(W56=0,0,IF(LEN(I56&amp;"")=0,1,IF(F56="Loose",IF(LEN(J56&amp;"")=0,1,0),0)))</f>
        <v/>
      </c>
      <c r="AG56">
        <f>IF(W56=0,0,IF(ISNUMBER(SEARCH("Licence needed",U56&amp;"")),1,0))</f>
        <v/>
      </c>
      <c r="AH56">
        <f>IF(W56=0,0,IF(N(L56)=0,0,IF(N(M56)=0,0,IF(W56/N(L56)*7&gt;N(M56),1,0))))</f>
        <v/>
      </c>
      <c r="AI56">
        <f>IF(W56=0,0,IF(AB56=0,0,IF(AB56-AC56-(X56+Y56-AA56)&lt;0,1,0)))</f>
        <v/>
      </c>
      <c r="AJ56">
        <f>IF(W56&gt;0,1,0)</f>
        <v/>
      </c>
    </row>
    <row r="57" ht="31" customHeight="1">
      <c r="B57" s="32" t="n">
        <v>52</v>
      </c>
      <c r="C57" s="13" t="inlineStr">
        <is>
          <t>Personal care</t>
        </is>
      </c>
      <c r="D57" s="13" t="inlineStr">
        <is>
          <t>Hair oil</t>
        </is>
      </c>
      <c r="E57" s="13" t="inlineStr">
        <is>
          <t>200 ml bottle</t>
        </is>
      </c>
      <c r="F57" s="33" t="inlineStr">
        <is>
          <t>As packed</t>
        </is>
      </c>
      <c r="G57" s="34" t="n"/>
      <c r="H57" s="35" t="n"/>
      <c r="I57" s="36" t="n">
        <v>0.05</v>
      </c>
      <c r="J57" s="36" t="n">
        <v>0.05</v>
      </c>
      <c r="K57" s="35" t="n"/>
      <c r="L57" s="34" t="n"/>
      <c r="M57" s="37" t="n"/>
      <c r="N57" s="18">
        <f>IF(W57=0,"",X57+Y57)</f>
        <v/>
      </c>
      <c r="O57" s="18">
        <f>IF(W57=0,"",AA57)</f>
        <v/>
      </c>
      <c r="P57" s="18">
        <f>IF(W57=0,"",X57+Y57-AA57)</f>
        <v/>
      </c>
      <c r="Q57" s="18">
        <f>IF(W57=0,"",AB57)</f>
        <v/>
      </c>
      <c r="R57" s="18">
        <f>IF(W57=0,"",IF(AB57=0,"",AB57-AC57-(X57+Y57-AA57)))</f>
        <v/>
      </c>
      <c r="S57" s="19">
        <f>IF(W57=0,"",IF(AB57=0,"",(AB57-AC57-(X57+Y57-AA57))/AB57))</f>
        <v/>
      </c>
      <c r="T57" s="38">
        <f>IF(W57=0,"",IF(AG57=1,"Needs a licence first: see the note",IF(AD57=1,"Enter the rate you pay",IF(AF57=1,"Enter the GST rate",IF(AE57=1,"Enter what one pack sells for",IF(AI57=1,"Sells below cost",IF(AH57=1,"More than it can sell before its shelf life","OK")))))))</f>
        <v/>
      </c>
      <c r="U57" s="39" t="inlineStr">
        <is>
          <t>5%: Sch I entry 245</t>
        </is>
      </c>
      <c r="W57">
        <f>IF(LEN(D57&amp;"")=0,0,N(G57))</f>
        <v/>
      </c>
      <c r="X57">
        <f>ROUND(W57*N(H57),2)</f>
        <v/>
      </c>
      <c r="Y57">
        <f>ROUND(X57*N(I57),2)</f>
        <v/>
      </c>
      <c r="Z57">
        <f>IF(F57="Loose",N(J57),N(I57))</f>
        <v/>
      </c>
      <c r="AA57">
        <f>IF(OR('Plan'!$C$10="Regular GST, registered before buying",'Plan'!$C$10="Regular GST, registering after buying"),IF(Z57&gt;0,Y57,0),0)</f>
        <v/>
      </c>
      <c r="AB57">
        <f>ROUND(W57*N(K57),2)</f>
        <v/>
      </c>
      <c r="AC57">
        <f>IF(AB57=0,0,IF(OR('Plan'!$C$10="Regular GST, registered before buying",'Plan'!$C$10="Regular GST, registering after buying"),IF(Z57&gt;0,ROUND(AB57-AB57/(1+Z57),2),0),IF('Plan'!$C$10="Composition scheme",IF(Z57&gt;0,ROUND(AB57*0.01,2),0),0)))</f>
        <v/>
      </c>
      <c r="AD57">
        <f>IF(W57&gt;0,IF(N(H57)=0,1,0),0)</f>
        <v/>
      </c>
      <c r="AE57">
        <f>IF(W57&gt;0,IF(N(K57)=0,1,0),0)</f>
        <v/>
      </c>
      <c r="AF57">
        <f>IF(W57=0,0,IF(LEN(I57&amp;"")=0,1,IF(F57="Loose",IF(LEN(J57&amp;"")=0,1,0),0)))</f>
        <v/>
      </c>
      <c r="AG57">
        <f>IF(W57=0,0,IF(ISNUMBER(SEARCH("Licence needed",U57&amp;"")),1,0))</f>
        <v/>
      </c>
      <c r="AH57">
        <f>IF(W57=0,0,IF(N(L57)=0,0,IF(N(M57)=0,0,IF(W57/N(L57)*7&gt;N(M57),1,0))))</f>
        <v/>
      </c>
      <c r="AI57">
        <f>IF(W57=0,0,IF(AB57=0,0,IF(AB57-AC57-(X57+Y57-AA57)&lt;0,1,0)))</f>
        <v/>
      </c>
      <c r="AJ57">
        <f>IF(W57&gt;0,1,0)</f>
        <v/>
      </c>
    </row>
    <row r="58" ht="31" customHeight="1">
      <c r="B58" s="32" t="n">
        <v>53</v>
      </c>
      <c r="C58" s="13" t="inlineStr">
        <is>
          <t>Personal care</t>
        </is>
      </c>
      <c r="D58" s="13" t="inlineStr">
        <is>
          <t>Toothpaste</t>
        </is>
      </c>
      <c r="E58" s="13" t="inlineStr">
        <is>
          <t>150 g tube</t>
        </is>
      </c>
      <c r="F58" s="33" t="inlineStr">
        <is>
          <t>As packed</t>
        </is>
      </c>
      <c r="G58" s="34" t="n"/>
      <c r="H58" s="35" t="n"/>
      <c r="I58" s="36" t="n">
        <v>0.05</v>
      </c>
      <c r="J58" s="36" t="n">
        <v>0.05</v>
      </c>
      <c r="K58" s="35" t="n"/>
      <c r="L58" s="34" t="n"/>
      <c r="M58" s="37" t="n"/>
      <c r="N58" s="18">
        <f>IF(W58=0,"",X58+Y58)</f>
        <v/>
      </c>
      <c r="O58" s="18">
        <f>IF(W58=0,"",AA58)</f>
        <v/>
      </c>
      <c r="P58" s="18">
        <f>IF(W58=0,"",X58+Y58-AA58)</f>
        <v/>
      </c>
      <c r="Q58" s="18">
        <f>IF(W58=0,"",AB58)</f>
        <v/>
      </c>
      <c r="R58" s="18">
        <f>IF(W58=0,"",IF(AB58=0,"",AB58-AC58-(X58+Y58-AA58)))</f>
        <v/>
      </c>
      <c r="S58" s="19">
        <f>IF(W58=0,"",IF(AB58=0,"",(AB58-AC58-(X58+Y58-AA58))/AB58))</f>
        <v/>
      </c>
      <c r="T58" s="38">
        <f>IF(W58=0,"",IF(AG58=1,"Needs a licence first: see the note",IF(AD58=1,"Enter the rate you pay",IF(AF58=1,"Enter the GST rate",IF(AE58=1,"Enter what one pack sells for",IF(AI58=1,"Sells below cost",IF(AH58=1,"More than it can sell before its shelf life","OK")))))))</f>
        <v/>
      </c>
      <c r="U58" s="39" t="inlineStr">
        <is>
          <t>5%: Sch I entry 246</t>
        </is>
      </c>
      <c r="W58">
        <f>IF(LEN(D58&amp;"")=0,0,N(G58))</f>
        <v/>
      </c>
      <c r="X58">
        <f>ROUND(W58*N(H58),2)</f>
        <v/>
      </c>
      <c r="Y58">
        <f>ROUND(X58*N(I58),2)</f>
        <v/>
      </c>
      <c r="Z58">
        <f>IF(F58="Loose",N(J58),N(I58))</f>
        <v/>
      </c>
      <c r="AA58">
        <f>IF(OR('Plan'!$C$10="Regular GST, registered before buying",'Plan'!$C$10="Regular GST, registering after buying"),IF(Z58&gt;0,Y58,0),0)</f>
        <v/>
      </c>
      <c r="AB58">
        <f>ROUND(W58*N(K58),2)</f>
        <v/>
      </c>
      <c r="AC58">
        <f>IF(AB58=0,0,IF(OR('Plan'!$C$10="Regular GST, registered before buying",'Plan'!$C$10="Regular GST, registering after buying"),IF(Z58&gt;0,ROUND(AB58-AB58/(1+Z58),2),0),IF('Plan'!$C$10="Composition scheme",IF(Z58&gt;0,ROUND(AB58*0.01,2),0),0)))</f>
        <v/>
      </c>
      <c r="AD58">
        <f>IF(W58&gt;0,IF(N(H58)=0,1,0),0)</f>
        <v/>
      </c>
      <c r="AE58">
        <f>IF(W58&gt;0,IF(N(K58)=0,1,0),0)</f>
        <v/>
      </c>
      <c r="AF58">
        <f>IF(W58=0,0,IF(LEN(I58&amp;"")=0,1,IF(F58="Loose",IF(LEN(J58&amp;"")=0,1,0),0)))</f>
        <v/>
      </c>
      <c r="AG58">
        <f>IF(W58=0,0,IF(ISNUMBER(SEARCH("Licence needed",U58&amp;"")),1,0))</f>
        <v/>
      </c>
      <c r="AH58">
        <f>IF(W58=0,0,IF(N(L58)=0,0,IF(N(M58)=0,0,IF(W58/N(L58)*7&gt;N(M58),1,0))))</f>
        <v/>
      </c>
      <c r="AI58">
        <f>IF(W58=0,0,IF(AB58=0,0,IF(AB58-AC58-(X58+Y58-AA58)&lt;0,1,0)))</f>
        <v/>
      </c>
      <c r="AJ58">
        <f>IF(W58&gt;0,1,0)</f>
        <v/>
      </c>
    </row>
    <row r="59" ht="31" customHeight="1">
      <c r="B59" s="32" t="n">
        <v>54</v>
      </c>
      <c r="C59" s="13" t="inlineStr">
        <is>
          <t>Personal care</t>
        </is>
      </c>
      <c r="D59" s="13" t="inlineStr">
        <is>
          <t>Toothbrush</t>
        </is>
      </c>
      <c r="E59" s="13" t="inlineStr">
        <is>
          <t>piece</t>
        </is>
      </c>
      <c r="F59" s="33" t="inlineStr">
        <is>
          <t>As packed</t>
        </is>
      </c>
      <c r="G59" s="34" t="n"/>
      <c r="H59" s="35" t="n"/>
      <c r="I59" s="36" t="n">
        <v>0.05</v>
      </c>
      <c r="J59" s="36" t="n">
        <v>0.05</v>
      </c>
      <c r="K59" s="35" t="n"/>
      <c r="L59" s="34" t="n"/>
      <c r="M59" s="37" t="n"/>
      <c r="N59" s="18">
        <f>IF(W59=0,"",X59+Y59)</f>
        <v/>
      </c>
      <c r="O59" s="18">
        <f>IF(W59=0,"",AA59)</f>
        <v/>
      </c>
      <c r="P59" s="18">
        <f>IF(W59=0,"",X59+Y59-AA59)</f>
        <v/>
      </c>
      <c r="Q59" s="18">
        <f>IF(W59=0,"",AB59)</f>
        <v/>
      </c>
      <c r="R59" s="18">
        <f>IF(W59=0,"",IF(AB59=0,"",AB59-AC59-(X59+Y59-AA59)))</f>
        <v/>
      </c>
      <c r="S59" s="19">
        <f>IF(W59=0,"",IF(AB59=0,"",(AB59-AC59-(X59+Y59-AA59))/AB59))</f>
        <v/>
      </c>
      <c r="T59" s="38">
        <f>IF(W59=0,"",IF(AG59=1,"Needs a licence first: see the note",IF(AD59=1,"Enter the rate you pay",IF(AF59=1,"Enter the GST rate",IF(AE59=1,"Enter what one pack sells for",IF(AI59=1,"Sells below cost",IF(AH59=1,"More than it can sell before its shelf life","OK")))))))</f>
        <v/>
      </c>
      <c r="U59" s="39" t="inlineStr">
        <is>
          <t>5%: Sch I entry 504</t>
        </is>
      </c>
      <c r="W59">
        <f>IF(LEN(D59&amp;"")=0,0,N(G59))</f>
        <v/>
      </c>
      <c r="X59">
        <f>ROUND(W59*N(H59),2)</f>
        <v/>
      </c>
      <c r="Y59">
        <f>ROUND(X59*N(I59),2)</f>
        <v/>
      </c>
      <c r="Z59">
        <f>IF(F59="Loose",N(J59),N(I59))</f>
        <v/>
      </c>
      <c r="AA59">
        <f>IF(OR('Plan'!$C$10="Regular GST, registered before buying",'Plan'!$C$10="Regular GST, registering after buying"),IF(Z59&gt;0,Y59,0),0)</f>
        <v/>
      </c>
      <c r="AB59">
        <f>ROUND(W59*N(K59),2)</f>
        <v/>
      </c>
      <c r="AC59">
        <f>IF(AB59=0,0,IF(OR('Plan'!$C$10="Regular GST, registered before buying",'Plan'!$C$10="Regular GST, registering after buying"),IF(Z59&gt;0,ROUND(AB59-AB59/(1+Z59),2),0),IF('Plan'!$C$10="Composition scheme",IF(Z59&gt;0,ROUND(AB59*0.01,2),0),0)))</f>
        <v/>
      </c>
      <c r="AD59">
        <f>IF(W59&gt;0,IF(N(H59)=0,1,0),0)</f>
        <v/>
      </c>
      <c r="AE59">
        <f>IF(W59&gt;0,IF(N(K59)=0,1,0),0)</f>
        <v/>
      </c>
      <c r="AF59">
        <f>IF(W59=0,0,IF(LEN(I59&amp;"")=0,1,IF(F59="Loose",IF(LEN(J59&amp;"")=0,1,0),0)))</f>
        <v/>
      </c>
      <c r="AG59">
        <f>IF(W59=0,0,IF(ISNUMBER(SEARCH("Licence needed",U59&amp;"")),1,0))</f>
        <v/>
      </c>
      <c r="AH59">
        <f>IF(W59=0,0,IF(N(L59)=0,0,IF(N(M59)=0,0,IF(W59/N(L59)*7&gt;N(M59),1,0))))</f>
        <v/>
      </c>
      <c r="AI59">
        <f>IF(W59=0,0,IF(AB59=0,0,IF(AB59-AC59-(X59+Y59-AA59)&lt;0,1,0)))</f>
        <v/>
      </c>
      <c r="AJ59">
        <f>IF(W59&gt;0,1,0)</f>
        <v/>
      </c>
    </row>
    <row r="60" ht="31" customHeight="1">
      <c r="B60" s="32" t="n">
        <v>55</v>
      </c>
      <c r="C60" s="13" t="inlineStr">
        <is>
          <t>Personal care</t>
        </is>
      </c>
      <c r="D60" s="13" t="inlineStr">
        <is>
          <t>Talcum powder</t>
        </is>
      </c>
      <c r="E60" s="13" t="inlineStr">
        <is>
          <t>100 g</t>
        </is>
      </c>
      <c r="F60" s="33" t="inlineStr">
        <is>
          <t>As packed</t>
        </is>
      </c>
      <c r="G60" s="34" t="n"/>
      <c r="H60" s="35" t="n"/>
      <c r="I60" s="36" t="n">
        <v>0.05</v>
      </c>
      <c r="J60" s="36" t="n">
        <v>0.05</v>
      </c>
      <c r="K60" s="35" t="n"/>
      <c r="L60" s="34" t="n"/>
      <c r="M60" s="37" t="n"/>
      <c r="N60" s="18">
        <f>IF(W60=0,"",X60+Y60)</f>
        <v/>
      </c>
      <c r="O60" s="18">
        <f>IF(W60=0,"",AA60)</f>
        <v/>
      </c>
      <c r="P60" s="18">
        <f>IF(W60=0,"",X60+Y60-AA60)</f>
        <v/>
      </c>
      <c r="Q60" s="18">
        <f>IF(W60=0,"",AB60)</f>
        <v/>
      </c>
      <c r="R60" s="18">
        <f>IF(W60=0,"",IF(AB60=0,"",AB60-AC60-(X60+Y60-AA60)))</f>
        <v/>
      </c>
      <c r="S60" s="19">
        <f>IF(W60=0,"",IF(AB60=0,"",(AB60-AC60-(X60+Y60-AA60))/AB60))</f>
        <v/>
      </c>
      <c r="T60" s="38">
        <f>IF(W60=0,"",IF(AG60=1,"Needs a licence first: see the note",IF(AD60=1,"Enter the rate you pay",IF(AF60=1,"Enter the GST rate",IF(AE60=1,"Enter what one pack sells for",IF(AI60=1,"Sells below cost",IF(AH60=1,"More than it can sell before its shelf life","OK")))))))</f>
        <v/>
      </c>
      <c r="U60" s="39" t="inlineStr">
        <is>
          <t>5%: Sch I entry 244</t>
        </is>
      </c>
      <c r="W60">
        <f>IF(LEN(D60&amp;"")=0,0,N(G60))</f>
        <v/>
      </c>
      <c r="X60">
        <f>ROUND(W60*N(H60),2)</f>
        <v/>
      </c>
      <c r="Y60">
        <f>ROUND(X60*N(I60),2)</f>
        <v/>
      </c>
      <c r="Z60">
        <f>IF(F60="Loose",N(J60),N(I60))</f>
        <v/>
      </c>
      <c r="AA60">
        <f>IF(OR('Plan'!$C$10="Regular GST, registered before buying",'Plan'!$C$10="Regular GST, registering after buying"),IF(Z60&gt;0,Y60,0),0)</f>
        <v/>
      </c>
      <c r="AB60">
        <f>ROUND(W60*N(K60),2)</f>
        <v/>
      </c>
      <c r="AC60">
        <f>IF(AB60=0,0,IF(OR('Plan'!$C$10="Regular GST, registered before buying",'Plan'!$C$10="Regular GST, registering after buying"),IF(Z60&gt;0,ROUND(AB60-AB60/(1+Z60),2),0),IF('Plan'!$C$10="Composition scheme",IF(Z60&gt;0,ROUND(AB60*0.01,2),0),0)))</f>
        <v/>
      </c>
      <c r="AD60">
        <f>IF(W60&gt;0,IF(N(H60)=0,1,0),0)</f>
        <v/>
      </c>
      <c r="AE60">
        <f>IF(W60&gt;0,IF(N(K60)=0,1,0),0)</f>
        <v/>
      </c>
      <c r="AF60">
        <f>IF(W60=0,0,IF(LEN(I60&amp;"")=0,1,IF(F60="Loose",IF(LEN(J60&amp;"")=0,1,0),0)))</f>
        <v/>
      </c>
      <c r="AG60">
        <f>IF(W60=0,0,IF(ISNUMBER(SEARCH("Licence needed",U60&amp;"")),1,0))</f>
        <v/>
      </c>
      <c r="AH60">
        <f>IF(W60=0,0,IF(N(L60)=0,0,IF(N(M60)=0,0,IF(W60/N(L60)*7&gt;N(M60),1,0))))</f>
        <v/>
      </c>
      <c r="AI60">
        <f>IF(W60=0,0,IF(AB60=0,0,IF(AB60-AC60-(X60+Y60-AA60)&lt;0,1,0)))</f>
        <v/>
      </c>
      <c r="AJ60">
        <f>IF(W60&gt;0,1,0)</f>
        <v/>
      </c>
    </row>
    <row r="61" ht="31" customHeight="1">
      <c r="B61" s="32" t="n">
        <v>56</v>
      </c>
      <c r="C61" s="13" t="inlineStr">
        <is>
          <t>Personal care</t>
        </is>
      </c>
      <c r="D61" s="13" t="inlineStr">
        <is>
          <t>Sanitary napkins</t>
        </is>
      </c>
      <c r="E61" s="13" t="inlineStr">
        <is>
          <t>pack</t>
        </is>
      </c>
      <c r="F61" s="33" t="inlineStr">
        <is>
          <t>As packed</t>
        </is>
      </c>
      <c r="G61" s="34" t="n"/>
      <c r="H61" s="35" t="n"/>
      <c r="I61" s="36" t="n">
        <v>0</v>
      </c>
      <c r="J61" s="36" t="n">
        <v>0</v>
      </c>
      <c r="K61" s="35" t="n"/>
      <c r="L61" s="34" t="n"/>
      <c r="M61" s="37" t="n"/>
      <c r="N61" s="18">
        <f>IF(W61=0,"",X61+Y61)</f>
        <v/>
      </c>
      <c r="O61" s="18">
        <f>IF(W61=0,"",AA61)</f>
        <v/>
      </c>
      <c r="P61" s="18">
        <f>IF(W61=0,"",X61+Y61-AA61)</f>
        <v/>
      </c>
      <c r="Q61" s="18">
        <f>IF(W61=0,"",AB61)</f>
        <v/>
      </c>
      <c r="R61" s="18">
        <f>IF(W61=0,"",IF(AB61=0,"",AB61-AC61-(X61+Y61-AA61)))</f>
        <v/>
      </c>
      <c r="S61" s="19">
        <f>IF(W61=0,"",IF(AB61=0,"",(AB61-AC61-(X61+Y61-AA61))/AB61))</f>
        <v/>
      </c>
      <c r="T61" s="38">
        <f>IF(W61=0,"",IF(AG61=1,"Needs a licence first: see the note",IF(AD61=1,"Enter the rate you pay",IF(AF61=1,"Enter the GST rate",IF(AE61=1,"Enter what one pack sells for",IF(AI61=1,"Sells below cost",IF(AH61=1,"More than it can sell before its shelf life","OK")))))))</f>
        <v/>
      </c>
      <c r="U61" s="39" t="inlineStr">
        <is>
          <t>Nil: Notification 10/2025, entry 165</t>
        </is>
      </c>
      <c r="W61">
        <f>IF(LEN(D61&amp;"")=0,0,N(G61))</f>
        <v/>
      </c>
      <c r="X61">
        <f>ROUND(W61*N(H61),2)</f>
        <v/>
      </c>
      <c r="Y61">
        <f>ROUND(X61*N(I61),2)</f>
        <v/>
      </c>
      <c r="Z61">
        <f>IF(F61="Loose",N(J61),N(I61))</f>
        <v/>
      </c>
      <c r="AA61">
        <f>IF(OR('Plan'!$C$10="Regular GST, registered before buying",'Plan'!$C$10="Regular GST, registering after buying"),IF(Z61&gt;0,Y61,0),0)</f>
        <v/>
      </c>
      <c r="AB61">
        <f>ROUND(W61*N(K61),2)</f>
        <v/>
      </c>
      <c r="AC61">
        <f>IF(AB61=0,0,IF(OR('Plan'!$C$10="Regular GST, registered before buying",'Plan'!$C$10="Regular GST, registering after buying"),IF(Z61&gt;0,ROUND(AB61-AB61/(1+Z61),2),0),IF('Plan'!$C$10="Composition scheme",IF(Z61&gt;0,ROUND(AB61*0.01,2),0),0)))</f>
        <v/>
      </c>
      <c r="AD61">
        <f>IF(W61&gt;0,IF(N(H61)=0,1,0),0)</f>
        <v/>
      </c>
      <c r="AE61">
        <f>IF(W61&gt;0,IF(N(K61)=0,1,0),0)</f>
        <v/>
      </c>
      <c r="AF61">
        <f>IF(W61=0,0,IF(LEN(I61&amp;"")=0,1,IF(F61="Loose",IF(LEN(J61&amp;"")=0,1,0),0)))</f>
        <v/>
      </c>
      <c r="AG61">
        <f>IF(W61=0,0,IF(ISNUMBER(SEARCH("Licence needed",U61&amp;"")),1,0))</f>
        <v/>
      </c>
      <c r="AH61">
        <f>IF(W61=0,0,IF(N(L61)=0,0,IF(N(M61)=0,0,IF(W61/N(L61)*7&gt;N(M61),1,0))))</f>
        <v/>
      </c>
      <c r="AI61">
        <f>IF(W61=0,0,IF(AB61=0,0,IF(AB61-AC61-(X61+Y61-AA61)&lt;0,1,0)))</f>
        <v/>
      </c>
      <c r="AJ61">
        <f>IF(W61&gt;0,1,0)</f>
        <v/>
      </c>
    </row>
    <row r="62" ht="31" customHeight="1">
      <c r="B62" s="32" t="n">
        <v>57</v>
      </c>
      <c r="C62" s="13" t="inlineStr">
        <is>
          <t>Personal care</t>
        </is>
      </c>
      <c r="D62" s="13" t="inlineStr">
        <is>
          <t>Face cream</t>
        </is>
      </c>
      <c r="E62" s="13" t="inlineStr">
        <is>
          <t>50 g</t>
        </is>
      </c>
      <c r="F62" s="33" t="inlineStr">
        <is>
          <t>As packed</t>
        </is>
      </c>
      <c r="G62" s="34" t="n"/>
      <c r="H62" s="35" t="n"/>
      <c r="I62" s="36" t="n">
        <v>0.18</v>
      </c>
      <c r="J62" s="36" t="n">
        <v>0.18</v>
      </c>
      <c r="K62" s="35" t="n"/>
      <c r="L62" s="34" t="n"/>
      <c r="M62" s="37" t="n"/>
      <c r="N62" s="18">
        <f>IF(W62=0,"",X62+Y62)</f>
        <v/>
      </c>
      <c r="O62" s="18">
        <f>IF(W62=0,"",AA62)</f>
        <v/>
      </c>
      <c r="P62" s="18">
        <f>IF(W62=0,"",X62+Y62-AA62)</f>
        <v/>
      </c>
      <c r="Q62" s="18">
        <f>IF(W62=0,"",AB62)</f>
        <v/>
      </c>
      <c r="R62" s="18">
        <f>IF(W62=0,"",IF(AB62=0,"",AB62-AC62-(X62+Y62-AA62)))</f>
        <v/>
      </c>
      <c r="S62" s="19">
        <f>IF(W62=0,"",IF(AB62=0,"",(AB62-AC62-(X62+Y62-AA62))/AB62))</f>
        <v/>
      </c>
      <c r="T62" s="38">
        <f>IF(W62=0,"",IF(AG62=1,"Needs a licence first: see the note",IF(AD62=1,"Enter the rate you pay",IF(AF62=1,"Enter the GST rate",IF(AE62=1,"Enter what one pack sells for",IF(AI62=1,"Sells below cost",IF(AH62=1,"More than it can sell before its shelf life","OK")))))))</f>
        <v/>
      </c>
      <c r="U62" s="39" t="inlineStr">
        <is>
          <t>18%: Notification 9/2025, Sch II entry 61</t>
        </is>
      </c>
      <c r="W62">
        <f>IF(LEN(D62&amp;"")=0,0,N(G62))</f>
        <v/>
      </c>
      <c r="X62">
        <f>ROUND(W62*N(H62),2)</f>
        <v/>
      </c>
      <c r="Y62">
        <f>ROUND(X62*N(I62),2)</f>
        <v/>
      </c>
      <c r="Z62">
        <f>IF(F62="Loose",N(J62),N(I62))</f>
        <v/>
      </c>
      <c r="AA62">
        <f>IF(OR('Plan'!$C$10="Regular GST, registered before buying",'Plan'!$C$10="Regular GST, registering after buying"),IF(Z62&gt;0,Y62,0),0)</f>
        <v/>
      </c>
      <c r="AB62">
        <f>ROUND(W62*N(K62),2)</f>
        <v/>
      </c>
      <c r="AC62">
        <f>IF(AB62=0,0,IF(OR('Plan'!$C$10="Regular GST, registered before buying",'Plan'!$C$10="Regular GST, registering after buying"),IF(Z62&gt;0,ROUND(AB62-AB62/(1+Z62),2),0),IF('Plan'!$C$10="Composition scheme",IF(Z62&gt;0,ROUND(AB62*0.01,2),0),0)))</f>
        <v/>
      </c>
      <c r="AD62">
        <f>IF(W62&gt;0,IF(N(H62)=0,1,0),0)</f>
        <v/>
      </c>
      <c r="AE62">
        <f>IF(W62&gt;0,IF(N(K62)=0,1,0),0)</f>
        <v/>
      </c>
      <c r="AF62">
        <f>IF(W62=0,0,IF(LEN(I62&amp;"")=0,1,IF(F62="Loose",IF(LEN(J62&amp;"")=0,1,0),0)))</f>
        <v/>
      </c>
      <c r="AG62">
        <f>IF(W62=0,0,IF(ISNUMBER(SEARCH("Licence needed",U62&amp;"")),1,0))</f>
        <v/>
      </c>
      <c r="AH62">
        <f>IF(W62=0,0,IF(N(L62)=0,0,IF(N(M62)=0,0,IF(W62/N(L62)*7&gt;N(M62),1,0))))</f>
        <v/>
      </c>
      <c r="AI62">
        <f>IF(W62=0,0,IF(AB62=0,0,IF(AB62-AC62-(X62+Y62-AA62)&lt;0,1,0)))</f>
        <v/>
      </c>
      <c r="AJ62">
        <f>IF(W62&gt;0,1,0)</f>
        <v/>
      </c>
    </row>
    <row r="63" ht="31" customHeight="1">
      <c r="B63" s="32" t="n">
        <v>58</v>
      </c>
      <c r="C63" s="13" t="inlineStr">
        <is>
          <t>Personal care</t>
        </is>
      </c>
      <c r="D63" s="13" t="inlineStr">
        <is>
          <t>Deodorant</t>
        </is>
      </c>
      <c r="E63" s="13" t="inlineStr">
        <is>
          <t>150 ml</t>
        </is>
      </c>
      <c r="F63" s="33" t="inlineStr">
        <is>
          <t>As packed</t>
        </is>
      </c>
      <c r="G63" s="34" t="n"/>
      <c r="H63" s="35" t="n"/>
      <c r="I63" s="36" t="n">
        <v>0.18</v>
      </c>
      <c r="J63" s="36" t="n">
        <v>0.18</v>
      </c>
      <c r="K63" s="35" t="n"/>
      <c r="L63" s="34" t="n"/>
      <c r="M63" s="37" t="n"/>
      <c r="N63" s="18">
        <f>IF(W63=0,"",X63+Y63)</f>
        <v/>
      </c>
      <c r="O63" s="18">
        <f>IF(W63=0,"",AA63)</f>
        <v/>
      </c>
      <c r="P63" s="18">
        <f>IF(W63=0,"",X63+Y63-AA63)</f>
        <v/>
      </c>
      <c r="Q63" s="18">
        <f>IF(W63=0,"",AB63)</f>
        <v/>
      </c>
      <c r="R63" s="18">
        <f>IF(W63=0,"",IF(AB63=0,"",AB63-AC63-(X63+Y63-AA63)))</f>
        <v/>
      </c>
      <c r="S63" s="19">
        <f>IF(W63=0,"",IF(AB63=0,"",(AB63-AC63-(X63+Y63-AA63))/AB63))</f>
        <v/>
      </c>
      <c r="T63" s="38">
        <f>IF(W63=0,"",IF(AG63=1,"Needs a licence first: see the note",IF(AD63=1,"Enter the rate you pay",IF(AF63=1,"Enter the GST rate",IF(AE63=1,"Enter what one pack sells for",IF(AI63=1,"Sells below cost",IF(AH63=1,"More than it can sell before its shelf life","OK")))))))</f>
        <v/>
      </c>
      <c r="U63" s="39" t="inlineStr">
        <is>
          <t>18%: Sch II entry 64</t>
        </is>
      </c>
      <c r="W63">
        <f>IF(LEN(D63&amp;"")=0,0,N(G63))</f>
        <v/>
      </c>
      <c r="X63">
        <f>ROUND(W63*N(H63),2)</f>
        <v/>
      </c>
      <c r="Y63">
        <f>ROUND(X63*N(I63),2)</f>
        <v/>
      </c>
      <c r="Z63">
        <f>IF(F63="Loose",N(J63),N(I63))</f>
        <v/>
      </c>
      <c r="AA63">
        <f>IF(OR('Plan'!$C$10="Regular GST, registered before buying",'Plan'!$C$10="Regular GST, registering after buying"),IF(Z63&gt;0,Y63,0),0)</f>
        <v/>
      </c>
      <c r="AB63">
        <f>ROUND(W63*N(K63),2)</f>
        <v/>
      </c>
      <c r="AC63">
        <f>IF(AB63=0,0,IF(OR('Plan'!$C$10="Regular GST, registered before buying",'Plan'!$C$10="Regular GST, registering after buying"),IF(Z63&gt;0,ROUND(AB63-AB63/(1+Z63),2),0),IF('Plan'!$C$10="Composition scheme",IF(Z63&gt;0,ROUND(AB63*0.01,2),0),0)))</f>
        <v/>
      </c>
      <c r="AD63">
        <f>IF(W63&gt;0,IF(N(H63)=0,1,0),0)</f>
        <v/>
      </c>
      <c r="AE63">
        <f>IF(W63&gt;0,IF(N(K63)=0,1,0),0)</f>
        <v/>
      </c>
      <c r="AF63">
        <f>IF(W63=0,0,IF(LEN(I63&amp;"")=0,1,IF(F63="Loose",IF(LEN(J63&amp;"")=0,1,0),0)))</f>
        <v/>
      </c>
      <c r="AG63">
        <f>IF(W63=0,0,IF(ISNUMBER(SEARCH("Licence needed",U63&amp;"")),1,0))</f>
        <v/>
      </c>
      <c r="AH63">
        <f>IF(W63=0,0,IF(N(L63)=0,0,IF(N(M63)=0,0,IF(W63/N(L63)*7&gt;N(M63),1,0))))</f>
        <v/>
      </c>
      <c r="AI63">
        <f>IF(W63=0,0,IF(AB63=0,0,IF(AB63-AC63-(X63+Y63-AA63)&lt;0,1,0)))</f>
        <v/>
      </c>
      <c r="AJ63">
        <f>IF(W63&gt;0,1,0)</f>
        <v/>
      </c>
    </row>
    <row r="64" ht="31" customHeight="1">
      <c r="B64" s="32" t="n">
        <v>59</v>
      </c>
      <c r="C64" s="13" t="inlineStr">
        <is>
          <t>Home care</t>
        </is>
      </c>
      <c r="D64" s="13" t="inlineStr">
        <is>
          <t>Detergent powder</t>
        </is>
      </c>
      <c r="E64" s="13" t="inlineStr">
        <is>
          <t>1 kg pack</t>
        </is>
      </c>
      <c r="F64" s="33" t="inlineStr">
        <is>
          <t>As packed</t>
        </is>
      </c>
      <c r="G64" s="34" t="n"/>
      <c r="H64" s="35" t="n"/>
      <c r="I64" s="36" t="n">
        <v>0.18</v>
      </c>
      <c r="J64" s="36" t="n">
        <v>0.18</v>
      </c>
      <c r="K64" s="35" t="n"/>
      <c r="L64" s="34" t="n"/>
      <c r="M64" s="37" t="n"/>
      <c r="N64" s="18">
        <f>IF(W64=0,"",X64+Y64)</f>
        <v/>
      </c>
      <c r="O64" s="18">
        <f>IF(W64=0,"",AA64)</f>
        <v/>
      </c>
      <c r="P64" s="18">
        <f>IF(W64=0,"",X64+Y64-AA64)</f>
        <v/>
      </c>
      <c r="Q64" s="18">
        <f>IF(W64=0,"",AB64)</f>
        <v/>
      </c>
      <c r="R64" s="18">
        <f>IF(W64=0,"",IF(AB64=0,"",AB64-AC64-(X64+Y64-AA64)))</f>
        <v/>
      </c>
      <c r="S64" s="19">
        <f>IF(W64=0,"",IF(AB64=0,"",(AB64-AC64-(X64+Y64-AA64))/AB64))</f>
        <v/>
      </c>
      <c r="T64" s="38">
        <f>IF(W64=0,"",IF(AG64=1,"Needs a licence first: see the note",IF(AD64=1,"Enter the rate you pay",IF(AF64=1,"Enter the GST rate",IF(AE64=1,"Enter what one pack sells for",IF(AI64=1,"Sells below cost",IF(AH64=1,"More than it can sell before its shelf life","OK")))))))</f>
        <v/>
      </c>
      <c r="U64" s="39" t="inlineStr">
        <is>
          <t>18%: Sch II entry 67 (washing preparations)</t>
        </is>
      </c>
      <c r="W64">
        <f>IF(LEN(D64&amp;"")=0,0,N(G64))</f>
        <v/>
      </c>
      <c r="X64">
        <f>ROUND(W64*N(H64),2)</f>
        <v/>
      </c>
      <c r="Y64">
        <f>ROUND(X64*N(I64),2)</f>
        <v/>
      </c>
      <c r="Z64">
        <f>IF(F64="Loose",N(J64),N(I64))</f>
        <v/>
      </c>
      <c r="AA64">
        <f>IF(OR('Plan'!$C$10="Regular GST, registered before buying",'Plan'!$C$10="Regular GST, registering after buying"),IF(Z64&gt;0,Y64,0),0)</f>
        <v/>
      </c>
      <c r="AB64">
        <f>ROUND(W64*N(K64),2)</f>
        <v/>
      </c>
      <c r="AC64">
        <f>IF(AB64=0,0,IF(OR('Plan'!$C$10="Regular GST, registered before buying",'Plan'!$C$10="Regular GST, registering after buying"),IF(Z64&gt;0,ROUND(AB64-AB64/(1+Z64),2),0),IF('Plan'!$C$10="Composition scheme",IF(Z64&gt;0,ROUND(AB64*0.01,2),0),0)))</f>
        <v/>
      </c>
      <c r="AD64">
        <f>IF(W64&gt;0,IF(N(H64)=0,1,0),0)</f>
        <v/>
      </c>
      <c r="AE64">
        <f>IF(W64&gt;0,IF(N(K64)=0,1,0),0)</f>
        <v/>
      </c>
      <c r="AF64">
        <f>IF(W64=0,0,IF(LEN(I64&amp;"")=0,1,IF(F64="Loose",IF(LEN(J64&amp;"")=0,1,0),0)))</f>
        <v/>
      </c>
      <c r="AG64">
        <f>IF(W64=0,0,IF(ISNUMBER(SEARCH("Licence needed",U64&amp;"")),1,0))</f>
        <v/>
      </c>
      <c r="AH64">
        <f>IF(W64=0,0,IF(N(L64)=0,0,IF(N(M64)=0,0,IF(W64/N(L64)*7&gt;N(M64),1,0))))</f>
        <v/>
      </c>
      <c r="AI64">
        <f>IF(W64=0,0,IF(AB64=0,0,IF(AB64-AC64-(X64+Y64-AA64)&lt;0,1,0)))</f>
        <v/>
      </c>
      <c r="AJ64">
        <f>IF(W64&gt;0,1,0)</f>
        <v/>
      </c>
    </row>
    <row r="65" ht="31" customHeight="1">
      <c r="B65" s="32" t="n">
        <v>60</v>
      </c>
      <c r="C65" s="13" t="inlineStr">
        <is>
          <t>Home care</t>
        </is>
      </c>
      <c r="D65" s="13" t="inlineStr">
        <is>
          <t>Washing soap bar</t>
        </is>
      </c>
      <c r="E65" s="13" t="inlineStr">
        <is>
          <t>bar</t>
        </is>
      </c>
      <c r="F65" s="33" t="inlineStr">
        <is>
          <t>As packed</t>
        </is>
      </c>
      <c r="G65" s="34" t="n"/>
      <c r="H65" s="35" t="n"/>
      <c r="I65" s="36" t="n">
        <v>0.18</v>
      </c>
      <c r="J65" s="36" t="n">
        <v>0.18</v>
      </c>
      <c r="K65" s="35" t="n"/>
      <c r="L65" s="34" t="n"/>
      <c r="M65" s="37" t="n"/>
      <c r="N65" s="18">
        <f>IF(W65=0,"",X65+Y65)</f>
        <v/>
      </c>
      <c r="O65" s="18">
        <f>IF(W65=0,"",AA65)</f>
        <v/>
      </c>
      <c r="P65" s="18">
        <f>IF(W65=0,"",X65+Y65-AA65)</f>
        <v/>
      </c>
      <c r="Q65" s="18">
        <f>IF(W65=0,"",AB65)</f>
        <v/>
      </c>
      <c r="R65" s="18">
        <f>IF(W65=0,"",IF(AB65=0,"",AB65-AC65-(X65+Y65-AA65)))</f>
        <v/>
      </c>
      <c r="S65" s="19">
        <f>IF(W65=0,"",IF(AB65=0,"",(AB65-AC65-(X65+Y65-AA65))/AB65))</f>
        <v/>
      </c>
      <c r="T65" s="38">
        <f>IF(W65=0,"",IF(AG65=1,"Needs a licence first: see the note",IF(AD65=1,"Enter the rate you pay",IF(AF65=1,"Enter the GST rate",IF(AE65=1,"Enter what one pack sells for",IF(AI65=1,"Sells below cost",IF(AH65=1,"More than it can sell before its shelf life","OK")))))))</f>
        <v/>
      </c>
      <c r="U65" s="39" t="inlineStr">
        <is>
          <t>18%: Sch II entry 66 (soap other than toilet soap)</t>
        </is>
      </c>
      <c r="W65">
        <f>IF(LEN(D65&amp;"")=0,0,N(G65))</f>
        <v/>
      </c>
      <c r="X65">
        <f>ROUND(W65*N(H65),2)</f>
        <v/>
      </c>
      <c r="Y65">
        <f>ROUND(X65*N(I65),2)</f>
        <v/>
      </c>
      <c r="Z65">
        <f>IF(F65="Loose",N(J65),N(I65))</f>
        <v/>
      </c>
      <c r="AA65">
        <f>IF(OR('Plan'!$C$10="Regular GST, registered before buying",'Plan'!$C$10="Regular GST, registering after buying"),IF(Z65&gt;0,Y65,0),0)</f>
        <v/>
      </c>
      <c r="AB65">
        <f>ROUND(W65*N(K65),2)</f>
        <v/>
      </c>
      <c r="AC65">
        <f>IF(AB65=0,0,IF(OR('Plan'!$C$10="Regular GST, registered before buying",'Plan'!$C$10="Regular GST, registering after buying"),IF(Z65&gt;0,ROUND(AB65-AB65/(1+Z65),2),0),IF('Plan'!$C$10="Composition scheme",IF(Z65&gt;0,ROUND(AB65*0.01,2),0),0)))</f>
        <v/>
      </c>
      <c r="AD65">
        <f>IF(W65&gt;0,IF(N(H65)=0,1,0),0)</f>
        <v/>
      </c>
      <c r="AE65">
        <f>IF(W65&gt;0,IF(N(K65)=0,1,0),0)</f>
        <v/>
      </c>
      <c r="AF65">
        <f>IF(W65=0,0,IF(LEN(I65&amp;"")=0,1,IF(F65="Loose",IF(LEN(J65&amp;"")=0,1,0),0)))</f>
        <v/>
      </c>
      <c r="AG65">
        <f>IF(W65=0,0,IF(ISNUMBER(SEARCH("Licence needed",U65&amp;"")),1,0))</f>
        <v/>
      </c>
      <c r="AH65">
        <f>IF(W65=0,0,IF(N(L65)=0,0,IF(N(M65)=0,0,IF(W65/N(L65)*7&gt;N(M65),1,0))))</f>
        <v/>
      </c>
      <c r="AI65">
        <f>IF(W65=0,0,IF(AB65=0,0,IF(AB65-AC65-(X65+Y65-AA65)&lt;0,1,0)))</f>
        <v/>
      </c>
      <c r="AJ65">
        <f>IF(W65&gt;0,1,0)</f>
        <v/>
      </c>
    </row>
    <row r="66" ht="31" customHeight="1">
      <c r="B66" s="32" t="n">
        <v>61</v>
      </c>
      <c r="C66" s="13" t="inlineStr">
        <is>
          <t>Home care</t>
        </is>
      </c>
      <c r="D66" s="13" t="inlineStr">
        <is>
          <t>Dishwash liquid</t>
        </is>
      </c>
      <c r="E66" s="13" t="inlineStr">
        <is>
          <t>500 ml bottle</t>
        </is>
      </c>
      <c r="F66" s="33" t="inlineStr">
        <is>
          <t>As packed</t>
        </is>
      </c>
      <c r="G66" s="34" t="n"/>
      <c r="H66" s="35" t="n"/>
      <c r="I66" s="36" t="n">
        <v>0.18</v>
      </c>
      <c r="J66" s="36" t="n">
        <v>0.18</v>
      </c>
      <c r="K66" s="35" t="n"/>
      <c r="L66" s="34" t="n"/>
      <c r="M66" s="37" t="n"/>
      <c r="N66" s="18">
        <f>IF(W66=0,"",X66+Y66)</f>
        <v/>
      </c>
      <c r="O66" s="18">
        <f>IF(W66=0,"",AA66)</f>
        <v/>
      </c>
      <c r="P66" s="18">
        <f>IF(W66=0,"",X66+Y66-AA66)</f>
        <v/>
      </c>
      <c r="Q66" s="18">
        <f>IF(W66=0,"",AB66)</f>
        <v/>
      </c>
      <c r="R66" s="18">
        <f>IF(W66=0,"",IF(AB66=0,"",AB66-AC66-(X66+Y66-AA66)))</f>
        <v/>
      </c>
      <c r="S66" s="19">
        <f>IF(W66=0,"",IF(AB66=0,"",(AB66-AC66-(X66+Y66-AA66))/AB66))</f>
        <v/>
      </c>
      <c r="T66" s="38">
        <f>IF(W66=0,"",IF(AG66=1,"Needs a licence first: see the note",IF(AD66=1,"Enter the rate you pay",IF(AF66=1,"Enter the GST rate",IF(AE66=1,"Enter what one pack sells for",IF(AI66=1,"Sells below cost",IF(AH66=1,"More than it can sell before its shelf life","OK")))))))</f>
        <v/>
      </c>
      <c r="U66" s="39" t="inlineStr">
        <is>
          <t>18%: Sch II entry 67 (cleaning preparations)</t>
        </is>
      </c>
      <c r="W66">
        <f>IF(LEN(D66&amp;"")=0,0,N(G66))</f>
        <v/>
      </c>
      <c r="X66">
        <f>ROUND(W66*N(H66),2)</f>
        <v/>
      </c>
      <c r="Y66">
        <f>ROUND(X66*N(I66),2)</f>
        <v/>
      </c>
      <c r="Z66">
        <f>IF(F66="Loose",N(J66),N(I66))</f>
        <v/>
      </c>
      <c r="AA66">
        <f>IF(OR('Plan'!$C$10="Regular GST, registered before buying",'Plan'!$C$10="Regular GST, registering after buying"),IF(Z66&gt;0,Y66,0),0)</f>
        <v/>
      </c>
      <c r="AB66">
        <f>ROUND(W66*N(K66),2)</f>
        <v/>
      </c>
      <c r="AC66">
        <f>IF(AB66=0,0,IF(OR('Plan'!$C$10="Regular GST, registered before buying",'Plan'!$C$10="Regular GST, registering after buying"),IF(Z66&gt;0,ROUND(AB66-AB66/(1+Z66),2),0),IF('Plan'!$C$10="Composition scheme",IF(Z66&gt;0,ROUND(AB66*0.01,2),0),0)))</f>
        <v/>
      </c>
      <c r="AD66">
        <f>IF(W66&gt;0,IF(N(H66)=0,1,0),0)</f>
        <v/>
      </c>
      <c r="AE66">
        <f>IF(W66&gt;0,IF(N(K66)=0,1,0),0)</f>
        <v/>
      </c>
      <c r="AF66">
        <f>IF(W66=0,0,IF(LEN(I66&amp;"")=0,1,IF(F66="Loose",IF(LEN(J66&amp;"")=0,1,0),0)))</f>
        <v/>
      </c>
      <c r="AG66">
        <f>IF(W66=0,0,IF(ISNUMBER(SEARCH("Licence needed",U66&amp;"")),1,0))</f>
        <v/>
      </c>
      <c r="AH66">
        <f>IF(W66=0,0,IF(N(L66)=0,0,IF(N(M66)=0,0,IF(W66/N(L66)*7&gt;N(M66),1,0))))</f>
        <v/>
      </c>
      <c r="AI66">
        <f>IF(W66=0,0,IF(AB66=0,0,IF(AB66-AC66-(X66+Y66-AA66)&lt;0,1,0)))</f>
        <v/>
      </c>
      <c r="AJ66">
        <f>IF(W66&gt;0,1,0)</f>
        <v/>
      </c>
    </row>
    <row r="67" ht="31" customHeight="1">
      <c r="B67" s="32" t="n">
        <v>62</v>
      </c>
      <c r="C67" s="13" t="inlineStr">
        <is>
          <t>Home care</t>
        </is>
      </c>
      <c r="D67" s="13" t="inlineStr">
        <is>
          <t>Floor cleaner</t>
        </is>
      </c>
      <c r="E67" s="13" t="inlineStr">
        <is>
          <t>1 litre bottle</t>
        </is>
      </c>
      <c r="F67" s="33" t="inlineStr">
        <is>
          <t>As packed</t>
        </is>
      </c>
      <c r="G67" s="34" t="n"/>
      <c r="H67" s="35" t="n"/>
      <c r="I67" s="36" t="n">
        <v>0.18</v>
      </c>
      <c r="J67" s="36" t="n">
        <v>0.18</v>
      </c>
      <c r="K67" s="35" t="n"/>
      <c r="L67" s="34" t="n"/>
      <c r="M67" s="37" t="n"/>
      <c r="N67" s="18">
        <f>IF(W67=0,"",X67+Y67)</f>
        <v/>
      </c>
      <c r="O67" s="18">
        <f>IF(W67=0,"",AA67)</f>
        <v/>
      </c>
      <c r="P67" s="18">
        <f>IF(W67=0,"",X67+Y67-AA67)</f>
        <v/>
      </c>
      <c r="Q67" s="18">
        <f>IF(W67=0,"",AB67)</f>
        <v/>
      </c>
      <c r="R67" s="18">
        <f>IF(W67=0,"",IF(AB67=0,"",AB67-AC67-(X67+Y67-AA67)))</f>
        <v/>
      </c>
      <c r="S67" s="19">
        <f>IF(W67=0,"",IF(AB67=0,"",(AB67-AC67-(X67+Y67-AA67))/AB67))</f>
        <v/>
      </c>
      <c r="T67" s="38">
        <f>IF(W67=0,"",IF(AG67=1,"Needs a licence first: see the note",IF(AD67=1,"Enter the rate you pay",IF(AF67=1,"Enter the GST rate",IF(AE67=1,"Enter what one pack sells for",IF(AI67=1,"Sells below cost",IF(AH67=1,"More than it can sell before its shelf life","OK")))))))</f>
        <v/>
      </c>
      <c r="U67" s="39" t="inlineStr">
        <is>
          <t>18%: Sch II entry 67 (cleaning preparations)</t>
        </is>
      </c>
      <c r="W67">
        <f>IF(LEN(D67&amp;"")=0,0,N(G67))</f>
        <v/>
      </c>
      <c r="X67">
        <f>ROUND(W67*N(H67),2)</f>
        <v/>
      </c>
      <c r="Y67">
        <f>ROUND(X67*N(I67),2)</f>
        <v/>
      </c>
      <c r="Z67">
        <f>IF(F67="Loose",N(J67),N(I67))</f>
        <v/>
      </c>
      <c r="AA67">
        <f>IF(OR('Plan'!$C$10="Regular GST, registered before buying",'Plan'!$C$10="Regular GST, registering after buying"),IF(Z67&gt;0,Y67,0),0)</f>
        <v/>
      </c>
      <c r="AB67">
        <f>ROUND(W67*N(K67),2)</f>
        <v/>
      </c>
      <c r="AC67">
        <f>IF(AB67=0,0,IF(OR('Plan'!$C$10="Regular GST, registered before buying",'Plan'!$C$10="Regular GST, registering after buying"),IF(Z67&gt;0,ROUND(AB67-AB67/(1+Z67),2),0),IF('Plan'!$C$10="Composition scheme",IF(Z67&gt;0,ROUND(AB67*0.01,2),0),0)))</f>
        <v/>
      </c>
      <c r="AD67">
        <f>IF(W67&gt;0,IF(N(H67)=0,1,0),0)</f>
        <v/>
      </c>
      <c r="AE67">
        <f>IF(W67&gt;0,IF(N(K67)=0,1,0),0)</f>
        <v/>
      </c>
      <c r="AF67">
        <f>IF(W67=0,0,IF(LEN(I67&amp;"")=0,1,IF(F67="Loose",IF(LEN(J67&amp;"")=0,1,0),0)))</f>
        <v/>
      </c>
      <c r="AG67">
        <f>IF(W67=0,0,IF(ISNUMBER(SEARCH("Licence needed",U67&amp;"")),1,0))</f>
        <v/>
      </c>
      <c r="AH67">
        <f>IF(W67=0,0,IF(N(L67)=0,0,IF(N(M67)=0,0,IF(W67/N(L67)*7&gt;N(M67),1,0))))</f>
        <v/>
      </c>
      <c r="AI67">
        <f>IF(W67=0,0,IF(AB67=0,0,IF(AB67-AC67-(X67+Y67-AA67)&lt;0,1,0)))</f>
        <v/>
      </c>
      <c r="AJ67">
        <f>IF(W67&gt;0,1,0)</f>
        <v/>
      </c>
    </row>
    <row r="68" ht="31" customHeight="1">
      <c r="B68" s="32" t="n">
        <v>63</v>
      </c>
      <c r="C68" s="13" t="inlineStr">
        <is>
          <t>Home care</t>
        </is>
      </c>
      <c r="D68" s="13" t="inlineStr">
        <is>
          <t>Scouring powder</t>
        </is>
      </c>
      <c r="E68" s="13" t="inlineStr">
        <is>
          <t>500 g</t>
        </is>
      </c>
      <c r="F68" s="33" t="inlineStr">
        <is>
          <t>As packed</t>
        </is>
      </c>
      <c r="G68" s="34" t="n"/>
      <c r="H68" s="35" t="n"/>
      <c r="I68" s="36" t="n">
        <v>0.18</v>
      </c>
      <c r="J68" s="36" t="n">
        <v>0.18</v>
      </c>
      <c r="K68" s="35" t="n"/>
      <c r="L68" s="34" t="n"/>
      <c r="M68" s="37" t="n"/>
      <c r="N68" s="18">
        <f>IF(W68=0,"",X68+Y68)</f>
        <v/>
      </c>
      <c r="O68" s="18">
        <f>IF(W68=0,"",AA68)</f>
        <v/>
      </c>
      <c r="P68" s="18">
        <f>IF(W68=0,"",X68+Y68-AA68)</f>
        <v/>
      </c>
      <c r="Q68" s="18">
        <f>IF(W68=0,"",AB68)</f>
        <v/>
      </c>
      <c r="R68" s="18">
        <f>IF(W68=0,"",IF(AB68=0,"",AB68-AC68-(X68+Y68-AA68)))</f>
        <v/>
      </c>
      <c r="S68" s="19">
        <f>IF(W68=0,"",IF(AB68=0,"",(AB68-AC68-(X68+Y68-AA68))/AB68))</f>
        <v/>
      </c>
      <c r="T68" s="38">
        <f>IF(W68=0,"",IF(AG68=1,"Needs a licence first: see the note",IF(AD68=1,"Enter the rate you pay",IF(AF68=1,"Enter the GST rate",IF(AE68=1,"Enter what one pack sells for",IF(AI68=1,"Sells below cost",IF(AH68=1,"More than it can sell before its shelf life","OK")))))))</f>
        <v/>
      </c>
      <c r="U68" s="39" t="inlineStr">
        <is>
          <t>18%: Sch II entry 70</t>
        </is>
      </c>
      <c r="W68">
        <f>IF(LEN(D68&amp;"")=0,0,N(G68))</f>
        <v/>
      </c>
      <c r="X68">
        <f>ROUND(W68*N(H68),2)</f>
        <v/>
      </c>
      <c r="Y68">
        <f>ROUND(X68*N(I68),2)</f>
        <v/>
      </c>
      <c r="Z68">
        <f>IF(F68="Loose",N(J68),N(I68))</f>
        <v/>
      </c>
      <c r="AA68">
        <f>IF(OR('Plan'!$C$10="Regular GST, registered before buying",'Plan'!$C$10="Regular GST, registering after buying"),IF(Z68&gt;0,Y68,0),0)</f>
        <v/>
      </c>
      <c r="AB68">
        <f>ROUND(W68*N(K68),2)</f>
        <v/>
      </c>
      <c r="AC68">
        <f>IF(AB68=0,0,IF(OR('Plan'!$C$10="Regular GST, registered before buying",'Plan'!$C$10="Regular GST, registering after buying"),IF(Z68&gt;0,ROUND(AB68-AB68/(1+Z68),2),0),IF('Plan'!$C$10="Composition scheme",IF(Z68&gt;0,ROUND(AB68*0.01,2),0),0)))</f>
        <v/>
      </c>
      <c r="AD68">
        <f>IF(W68&gt;0,IF(N(H68)=0,1,0),0)</f>
        <v/>
      </c>
      <c r="AE68">
        <f>IF(W68&gt;0,IF(N(K68)=0,1,0),0)</f>
        <v/>
      </c>
      <c r="AF68">
        <f>IF(W68=0,0,IF(LEN(I68&amp;"")=0,1,IF(F68="Loose",IF(LEN(J68&amp;"")=0,1,0),0)))</f>
        <v/>
      </c>
      <c r="AG68">
        <f>IF(W68=0,0,IF(ISNUMBER(SEARCH("Licence needed",U68&amp;"")),1,0))</f>
        <v/>
      </c>
      <c r="AH68">
        <f>IF(W68=0,0,IF(N(L68)=0,0,IF(N(M68)=0,0,IF(W68/N(L68)*7&gt;N(M68),1,0))))</f>
        <v/>
      </c>
      <c r="AI68">
        <f>IF(W68=0,0,IF(AB68=0,0,IF(AB68-AC68-(X68+Y68-AA68)&lt;0,1,0)))</f>
        <v/>
      </c>
      <c r="AJ68">
        <f>IF(W68&gt;0,1,0)</f>
        <v/>
      </c>
    </row>
    <row r="69" ht="31" customHeight="1">
      <c r="B69" s="32" t="n">
        <v>64</v>
      </c>
      <c r="C69" s="13" t="inlineStr">
        <is>
          <t>Home care</t>
        </is>
      </c>
      <c r="D69" s="13" t="inlineStr">
        <is>
          <t>Toilet paper</t>
        </is>
      </c>
      <c r="E69" s="13" t="inlineStr">
        <is>
          <t>roll</t>
        </is>
      </c>
      <c r="F69" s="33" t="inlineStr">
        <is>
          <t>As packed</t>
        </is>
      </c>
      <c r="G69" s="34" t="n"/>
      <c r="H69" s="35" t="n"/>
      <c r="I69" s="36" t="n">
        <v>0.18</v>
      </c>
      <c r="J69" s="36" t="n">
        <v>0.18</v>
      </c>
      <c r="K69" s="35" t="n"/>
      <c r="L69" s="34" t="n"/>
      <c r="M69" s="37" t="n"/>
      <c r="N69" s="18">
        <f>IF(W69=0,"",X69+Y69)</f>
        <v/>
      </c>
      <c r="O69" s="18">
        <f>IF(W69=0,"",AA69)</f>
        <v/>
      </c>
      <c r="P69" s="18">
        <f>IF(W69=0,"",X69+Y69-AA69)</f>
        <v/>
      </c>
      <c r="Q69" s="18">
        <f>IF(W69=0,"",AB69)</f>
        <v/>
      </c>
      <c r="R69" s="18">
        <f>IF(W69=0,"",IF(AB69=0,"",AB69-AC69-(X69+Y69-AA69)))</f>
        <v/>
      </c>
      <c r="S69" s="19">
        <f>IF(W69=0,"",IF(AB69=0,"",(AB69-AC69-(X69+Y69-AA69))/AB69))</f>
        <v/>
      </c>
      <c r="T69" s="38">
        <f>IF(W69=0,"",IF(AG69=1,"Needs a licence first: see the note",IF(AD69=1,"Enter the rate you pay",IF(AF69=1,"Enter the GST rate",IF(AE69=1,"Enter what one pack sells for",IF(AI69=1,"Sells below cost",IF(AH69=1,"More than it can sell before its shelf life","OK")))))))</f>
        <v/>
      </c>
      <c r="U69" s="39" t="inlineStr">
        <is>
          <t>18%: Sch II entry 184</t>
        </is>
      </c>
      <c r="W69">
        <f>IF(LEN(D69&amp;"")=0,0,N(G69))</f>
        <v/>
      </c>
      <c r="X69">
        <f>ROUND(W69*N(H69),2)</f>
        <v/>
      </c>
      <c r="Y69">
        <f>ROUND(X69*N(I69),2)</f>
        <v/>
      </c>
      <c r="Z69">
        <f>IF(F69="Loose",N(J69),N(I69))</f>
        <v/>
      </c>
      <c r="AA69">
        <f>IF(OR('Plan'!$C$10="Regular GST, registered before buying",'Plan'!$C$10="Regular GST, registering after buying"),IF(Z69&gt;0,Y69,0),0)</f>
        <v/>
      </c>
      <c r="AB69">
        <f>ROUND(W69*N(K69),2)</f>
        <v/>
      </c>
      <c r="AC69">
        <f>IF(AB69=0,0,IF(OR('Plan'!$C$10="Regular GST, registered before buying",'Plan'!$C$10="Regular GST, registering after buying"),IF(Z69&gt;0,ROUND(AB69-AB69/(1+Z69),2),0),IF('Plan'!$C$10="Composition scheme",IF(Z69&gt;0,ROUND(AB69*0.01,2),0),0)))</f>
        <v/>
      </c>
      <c r="AD69">
        <f>IF(W69&gt;0,IF(N(H69)=0,1,0),0)</f>
        <v/>
      </c>
      <c r="AE69">
        <f>IF(W69&gt;0,IF(N(K69)=0,1,0),0)</f>
        <v/>
      </c>
      <c r="AF69">
        <f>IF(W69=0,0,IF(LEN(I69&amp;"")=0,1,IF(F69="Loose",IF(LEN(J69&amp;"")=0,1,0),0)))</f>
        <v/>
      </c>
      <c r="AG69">
        <f>IF(W69=0,0,IF(ISNUMBER(SEARCH("Licence needed",U69&amp;"")),1,0))</f>
        <v/>
      </c>
      <c r="AH69">
        <f>IF(W69=0,0,IF(N(L69)=0,0,IF(N(M69)=0,0,IF(W69/N(L69)*7&gt;N(M69),1,0))))</f>
        <v/>
      </c>
      <c r="AI69">
        <f>IF(W69=0,0,IF(AB69=0,0,IF(AB69-AC69-(X69+Y69-AA69)&lt;0,1,0)))</f>
        <v/>
      </c>
      <c r="AJ69">
        <f>IF(W69&gt;0,1,0)</f>
        <v/>
      </c>
    </row>
    <row r="70" ht="52" customHeight="1">
      <c r="B70" s="32" t="n">
        <v>65</v>
      </c>
      <c r="C70" s="13" t="inlineStr">
        <is>
          <t>Home care</t>
        </is>
      </c>
      <c r="D70" s="13" t="inlineStr">
        <is>
          <t>Mosquito coil</t>
        </is>
      </c>
      <c r="E70" s="13" t="inlineStr">
        <is>
          <t>pack</t>
        </is>
      </c>
      <c r="F70" s="33" t="inlineStr">
        <is>
          <t>As packed</t>
        </is>
      </c>
      <c r="G70" s="34" t="n"/>
      <c r="H70" s="35" t="n"/>
      <c r="I70" s="36" t="n">
        <v>0.18</v>
      </c>
      <c r="J70" s="36" t="n">
        <v>0.18</v>
      </c>
      <c r="K70" s="35" t="n"/>
      <c r="L70" s="34" t="n"/>
      <c r="M70" s="37" t="n"/>
      <c r="N70" s="18">
        <f>IF(W70=0,"",X70+Y70)</f>
        <v/>
      </c>
      <c r="O70" s="18">
        <f>IF(W70=0,"",AA70)</f>
        <v/>
      </c>
      <c r="P70" s="18">
        <f>IF(W70=0,"",X70+Y70-AA70)</f>
        <v/>
      </c>
      <c r="Q70" s="18">
        <f>IF(W70=0,"",AB70)</f>
        <v/>
      </c>
      <c r="R70" s="18">
        <f>IF(W70=0,"",IF(AB70=0,"",AB70-AC70-(X70+Y70-AA70)))</f>
        <v/>
      </c>
      <c r="S70" s="19">
        <f>IF(W70=0,"",IF(AB70=0,"",(AB70-AC70-(X70+Y70-AA70))/AB70))</f>
        <v/>
      </c>
      <c r="T70" s="38">
        <f>IF(W70=0,"",IF(AG70=1,"Needs a licence first: see the note",IF(AD70=1,"Enter the rate you pay",IF(AF70=1,"Enter the GST rate",IF(AE70=1,"Enter what one pack sells for",IF(AI70=1,"Sells below cost",IF(AH70=1,"More than it can sell before its shelf life","OK")))))))</f>
        <v/>
      </c>
      <c r="U70" s="40" t="inlineStr">
        <is>
          <t>18%: Sch II entry 95 (insecticides)  |  Licence needed: an insecticide is sold only under a licence (Insecticides Act 1968, s.18(2)). Leave it out until you hold one.</t>
        </is>
      </c>
      <c r="W70">
        <f>IF(LEN(D70&amp;"")=0,0,N(G70))</f>
        <v/>
      </c>
      <c r="X70">
        <f>ROUND(W70*N(H70),2)</f>
        <v/>
      </c>
      <c r="Y70">
        <f>ROUND(X70*N(I70),2)</f>
        <v/>
      </c>
      <c r="Z70">
        <f>IF(F70="Loose",N(J70),N(I70))</f>
        <v/>
      </c>
      <c r="AA70">
        <f>IF(OR('Plan'!$C$10="Regular GST, registered before buying",'Plan'!$C$10="Regular GST, registering after buying"),IF(Z70&gt;0,Y70,0),0)</f>
        <v/>
      </c>
      <c r="AB70">
        <f>ROUND(W70*N(K70),2)</f>
        <v/>
      </c>
      <c r="AC70">
        <f>IF(AB70=0,0,IF(OR('Plan'!$C$10="Regular GST, registered before buying",'Plan'!$C$10="Regular GST, registering after buying"),IF(Z70&gt;0,ROUND(AB70-AB70/(1+Z70),2),0),IF('Plan'!$C$10="Composition scheme",IF(Z70&gt;0,ROUND(AB70*0.01,2),0),0)))</f>
        <v/>
      </c>
      <c r="AD70">
        <f>IF(W70&gt;0,IF(N(H70)=0,1,0),0)</f>
        <v/>
      </c>
      <c r="AE70">
        <f>IF(W70&gt;0,IF(N(K70)=0,1,0),0)</f>
        <v/>
      </c>
      <c r="AF70">
        <f>IF(W70=0,0,IF(LEN(I70&amp;"")=0,1,IF(F70="Loose",IF(LEN(J70&amp;"")=0,1,0),0)))</f>
        <v/>
      </c>
      <c r="AG70">
        <f>IF(W70=0,0,IF(ISNUMBER(SEARCH("Licence needed",U70&amp;"")),1,0))</f>
        <v/>
      </c>
      <c r="AH70">
        <f>IF(W70=0,0,IF(N(L70)=0,0,IF(N(M70)=0,0,IF(W70/N(L70)*7&gt;N(M70),1,0))))</f>
        <v/>
      </c>
      <c r="AI70">
        <f>IF(W70=0,0,IF(AB70=0,0,IF(AB70-AC70-(X70+Y70-AA70)&lt;0,1,0)))</f>
        <v/>
      </c>
      <c r="AJ70">
        <f>IF(W70&gt;0,1,0)</f>
        <v/>
      </c>
    </row>
    <row r="71" ht="52" customHeight="1">
      <c r="B71" s="32" t="n">
        <v>66</v>
      </c>
      <c r="C71" s="13" t="inlineStr">
        <is>
          <t>Home care</t>
        </is>
      </c>
      <c r="D71" s="13" t="inlineStr">
        <is>
          <t>Cockroach spray</t>
        </is>
      </c>
      <c r="E71" s="13" t="inlineStr">
        <is>
          <t>can</t>
        </is>
      </c>
      <c r="F71" s="33" t="inlineStr">
        <is>
          <t>As packed</t>
        </is>
      </c>
      <c r="G71" s="34" t="n"/>
      <c r="H71" s="35" t="n"/>
      <c r="I71" s="36" t="n">
        <v>0.18</v>
      </c>
      <c r="J71" s="36" t="n">
        <v>0.18</v>
      </c>
      <c r="K71" s="35" t="n"/>
      <c r="L71" s="34" t="n"/>
      <c r="M71" s="37" t="n"/>
      <c r="N71" s="18">
        <f>IF(W71=0,"",X71+Y71)</f>
        <v/>
      </c>
      <c r="O71" s="18">
        <f>IF(W71=0,"",AA71)</f>
        <v/>
      </c>
      <c r="P71" s="18">
        <f>IF(W71=0,"",X71+Y71-AA71)</f>
        <v/>
      </c>
      <c r="Q71" s="18">
        <f>IF(W71=0,"",AB71)</f>
        <v/>
      </c>
      <c r="R71" s="18">
        <f>IF(W71=0,"",IF(AB71=0,"",AB71-AC71-(X71+Y71-AA71)))</f>
        <v/>
      </c>
      <c r="S71" s="19">
        <f>IF(W71=0,"",IF(AB71=0,"",(AB71-AC71-(X71+Y71-AA71))/AB71))</f>
        <v/>
      </c>
      <c r="T71" s="38">
        <f>IF(W71=0,"",IF(AG71=1,"Needs a licence first: see the note",IF(AD71=1,"Enter the rate you pay",IF(AF71=1,"Enter the GST rate",IF(AE71=1,"Enter what one pack sells for",IF(AI71=1,"Sells below cost",IF(AH71=1,"More than it can sell before its shelf life","OK")))))))</f>
        <v/>
      </c>
      <c r="U71" s="40" t="inlineStr">
        <is>
          <t>18%: Sch II entry 95 (insecticides)  |  Licence needed: an insecticide is sold only under a licence (Insecticides Act 1968, s.18(2)). Leave it out until you hold one.</t>
        </is>
      </c>
      <c r="W71">
        <f>IF(LEN(D71&amp;"")=0,0,N(G71))</f>
        <v/>
      </c>
      <c r="X71">
        <f>ROUND(W71*N(H71),2)</f>
        <v/>
      </c>
      <c r="Y71">
        <f>ROUND(X71*N(I71),2)</f>
        <v/>
      </c>
      <c r="Z71">
        <f>IF(F71="Loose",N(J71),N(I71))</f>
        <v/>
      </c>
      <c r="AA71">
        <f>IF(OR('Plan'!$C$10="Regular GST, registered before buying",'Plan'!$C$10="Regular GST, registering after buying"),IF(Z71&gt;0,Y71,0),0)</f>
        <v/>
      </c>
      <c r="AB71">
        <f>ROUND(W71*N(K71),2)</f>
        <v/>
      </c>
      <c r="AC71">
        <f>IF(AB71=0,0,IF(OR('Plan'!$C$10="Regular GST, registered before buying",'Plan'!$C$10="Regular GST, registering after buying"),IF(Z71&gt;0,ROUND(AB71-AB71/(1+Z71),2),0),IF('Plan'!$C$10="Composition scheme",IF(Z71&gt;0,ROUND(AB71*0.01,2),0),0)))</f>
        <v/>
      </c>
      <c r="AD71">
        <f>IF(W71&gt;0,IF(N(H71)=0,1,0),0)</f>
        <v/>
      </c>
      <c r="AE71">
        <f>IF(W71&gt;0,IF(N(K71)=0,1,0),0)</f>
        <v/>
      </c>
      <c r="AF71">
        <f>IF(W71=0,0,IF(LEN(I71&amp;"")=0,1,IF(F71="Loose",IF(LEN(J71&amp;"")=0,1,0),0)))</f>
        <v/>
      </c>
      <c r="AG71">
        <f>IF(W71=0,0,IF(ISNUMBER(SEARCH("Licence needed",U71&amp;"")),1,0))</f>
        <v/>
      </c>
      <c r="AH71">
        <f>IF(W71=0,0,IF(N(L71)=0,0,IF(N(M71)=0,0,IF(W71/N(L71)*7&gt;N(M71),1,0))))</f>
        <v/>
      </c>
      <c r="AI71">
        <f>IF(W71=0,0,IF(AB71=0,0,IF(AB71-AC71-(X71+Y71-AA71)&lt;0,1,0)))</f>
        <v/>
      </c>
      <c r="AJ71">
        <f>IF(W71&gt;0,1,0)</f>
        <v/>
      </c>
    </row>
    <row r="72" ht="31" customHeight="1">
      <c r="B72" s="32" t="n">
        <v>67</v>
      </c>
      <c r="C72" s="13" t="inlineStr">
        <is>
          <t>Pooja &amp; household</t>
        </is>
      </c>
      <c r="D72" s="13" t="inlineStr">
        <is>
          <t>Agarbatti</t>
        </is>
      </c>
      <c r="E72" s="13" t="inlineStr">
        <is>
          <t>pack</t>
        </is>
      </c>
      <c r="F72" s="33" t="inlineStr">
        <is>
          <t>As packed</t>
        </is>
      </c>
      <c r="G72" s="34" t="n"/>
      <c r="H72" s="35" t="n"/>
      <c r="I72" s="36" t="n">
        <v>0.05</v>
      </c>
      <c r="J72" s="36" t="n">
        <v>0.05</v>
      </c>
      <c r="K72" s="35" t="n"/>
      <c r="L72" s="34" t="n"/>
      <c r="M72" s="37" t="n"/>
      <c r="N72" s="18">
        <f>IF(W72=0,"",X72+Y72)</f>
        <v/>
      </c>
      <c r="O72" s="18">
        <f>IF(W72=0,"",AA72)</f>
        <v/>
      </c>
      <c r="P72" s="18">
        <f>IF(W72=0,"",X72+Y72-AA72)</f>
        <v/>
      </c>
      <c r="Q72" s="18">
        <f>IF(W72=0,"",AB72)</f>
        <v/>
      </c>
      <c r="R72" s="18">
        <f>IF(W72=0,"",IF(AB72=0,"",AB72-AC72-(X72+Y72-AA72)))</f>
        <v/>
      </c>
      <c r="S72" s="19">
        <f>IF(W72=0,"",IF(AB72=0,"",(AB72-AC72-(X72+Y72-AA72))/AB72))</f>
        <v/>
      </c>
      <c r="T72" s="38">
        <f>IF(W72=0,"",IF(AG72=1,"Needs a licence first: see the note",IF(AD72=1,"Enter the rate you pay",IF(AF72=1,"Enter the GST rate",IF(AE72=1,"Enter what one pack sells for",IF(AI72=1,"Sells below cost",IF(AH72=1,"More than it can sell before its shelf life","OK")))))))</f>
        <v/>
      </c>
      <c r="U72" s="39" t="inlineStr">
        <is>
          <t>5%: Sch I entry 250</t>
        </is>
      </c>
      <c r="W72">
        <f>IF(LEN(D72&amp;"")=0,0,N(G72))</f>
        <v/>
      </c>
      <c r="X72">
        <f>ROUND(W72*N(H72),2)</f>
        <v/>
      </c>
      <c r="Y72">
        <f>ROUND(X72*N(I72),2)</f>
        <v/>
      </c>
      <c r="Z72">
        <f>IF(F72="Loose",N(J72),N(I72))</f>
        <v/>
      </c>
      <c r="AA72">
        <f>IF(OR('Plan'!$C$10="Regular GST, registered before buying",'Plan'!$C$10="Regular GST, registering after buying"),IF(Z72&gt;0,Y72,0),0)</f>
        <v/>
      </c>
      <c r="AB72">
        <f>ROUND(W72*N(K72),2)</f>
        <v/>
      </c>
      <c r="AC72">
        <f>IF(AB72=0,0,IF(OR('Plan'!$C$10="Regular GST, registered before buying",'Plan'!$C$10="Regular GST, registering after buying"),IF(Z72&gt;0,ROUND(AB72-AB72/(1+Z72),2),0),IF('Plan'!$C$10="Composition scheme",IF(Z72&gt;0,ROUND(AB72*0.01,2),0),0)))</f>
        <v/>
      </c>
      <c r="AD72">
        <f>IF(W72&gt;0,IF(N(H72)=0,1,0),0)</f>
        <v/>
      </c>
      <c r="AE72">
        <f>IF(W72&gt;0,IF(N(K72)=0,1,0),0)</f>
        <v/>
      </c>
      <c r="AF72">
        <f>IF(W72=0,0,IF(LEN(I72&amp;"")=0,1,IF(F72="Loose",IF(LEN(J72&amp;"")=0,1,0),0)))</f>
        <v/>
      </c>
      <c r="AG72">
        <f>IF(W72=0,0,IF(ISNUMBER(SEARCH("Licence needed",U72&amp;"")),1,0))</f>
        <v/>
      </c>
      <c r="AH72">
        <f>IF(W72=0,0,IF(N(L72)=0,0,IF(N(M72)=0,0,IF(W72/N(L72)*7&gt;N(M72),1,0))))</f>
        <v/>
      </c>
      <c r="AI72">
        <f>IF(W72=0,0,IF(AB72=0,0,IF(AB72-AC72-(X72+Y72-AA72)&lt;0,1,0)))</f>
        <v/>
      </c>
      <c r="AJ72">
        <f>IF(W72&gt;0,1,0)</f>
        <v/>
      </c>
    </row>
    <row r="73" ht="31" customHeight="1">
      <c r="B73" s="32" t="n">
        <v>68</v>
      </c>
      <c r="C73" s="13" t="inlineStr">
        <is>
          <t>Pooja &amp; household</t>
        </is>
      </c>
      <c r="D73" s="13" t="inlineStr">
        <is>
          <t>Matchbox</t>
        </is>
      </c>
      <c r="E73" s="13" t="inlineStr">
        <is>
          <t>pack of 10</t>
        </is>
      </c>
      <c r="F73" s="33" t="inlineStr">
        <is>
          <t>As packed</t>
        </is>
      </c>
      <c r="G73" s="34" t="n"/>
      <c r="H73" s="35" t="n"/>
      <c r="I73" s="36" t="n">
        <v>0.05</v>
      </c>
      <c r="J73" s="36" t="n">
        <v>0.05</v>
      </c>
      <c r="K73" s="35" t="n"/>
      <c r="L73" s="34" t="n"/>
      <c r="M73" s="37" t="n"/>
      <c r="N73" s="18">
        <f>IF(W73=0,"",X73+Y73)</f>
        <v/>
      </c>
      <c r="O73" s="18">
        <f>IF(W73=0,"",AA73)</f>
        <v/>
      </c>
      <c r="P73" s="18">
        <f>IF(W73=0,"",X73+Y73-AA73)</f>
        <v/>
      </c>
      <c r="Q73" s="18">
        <f>IF(W73=0,"",AB73)</f>
        <v/>
      </c>
      <c r="R73" s="18">
        <f>IF(W73=0,"",IF(AB73=0,"",AB73-AC73-(X73+Y73-AA73)))</f>
        <v/>
      </c>
      <c r="S73" s="19">
        <f>IF(W73=0,"",IF(AB73=0,"",(AB73-AC73-(X73+Y73-AA73))/AB73))</f>
        <v/>
      </c>
      <c r="T73" s="38">
        <f>IF(W73=0,"",IF(AG73=1,"Needs a licence first: see the note",IF(AD73=1,"Enter the rate you pay",IF(AF73=1,"Enter the GST rate",IF(AE73=1,"Enter what one pack sells for",IF(AI73=1,"Sells below cost",IF(AH73=1,"More than it can sell before its shelf life","OK")))))))</f>
        <v/>
      </c>
      <c r="U73" s="39" t="inlineStr">
        <is>
          <t>5%: Sch I entry 256 (3605 00 10)</t>
        </is>
      </c>
      <c r="W73">
        <f>IF(LEN(D73&amp;"")=0,0,N(G73))</f>
        <v/>
      </c>
      <c r="X73">
        <f>ROUND(W73*N(H73),2)</f>
        <v/>
      </c>
      <c r="Y73">
        <f>ROUND(X73*N(I73),2)</f>
        <v/>
      </c>
      <c r="Z73">
        <f>IF(F73="Loose",N(J73),N(I73))</f>
        <v/>
      </c>
      <c r="AA73">
        <f>IF(OR('Plan'!$C$10="Regular GST, registered before buying",'Plan'!$C$10="Regular GST, registering after buying"),IF(Z73&gt;0,Y73,0),0)</f>
        <v/>
      </c>
      <c r="AB73">
        <f>ROUND(W73*N(K73),2)</f>
        <v/>
      </c>
      <c r="AC73">
        <f>IF(AB73=0,0,IF(OR('Plan'!$C$10="Regular GST, registered before buying",'Plan'!$C$10="Regular GST, registering after buying"),IF(Z73&gt;0,ROUND(AB73-AB73/(1+Z73),2),0),IF('Plan'!$C$10="Composition scheme",IF(Z73&gt;0,ROUND(AB73*0.01,2),0),0)))</f>
        <v/>
      </c>
      <c r="AD73">
        <f>IF(W73&gt;0,IF(N(H73)=0,1,0),0)</f>
        <v/>
      </c>
      <c r="AE73">
        <f>IF(W73&gt;0,IF(N(K73)=0,1,0),0)</f>
        <v/>
      </c>
      <c r="AF73">
        <f>IF(W73=0,0,IF(LEN(I73&amp;"")=0,1,IF(F73="Loose",IF(LEN(J73&amp;"")=0,1,0),0)))</f>
        <v/>
      </c>
      <c r="AG73">
        <f>IF(W73=0,0,IF(ISNUMBER(SEARCH("Licence needed",U73&amp;"")),1,0))</f>
        <v/>
      </c>
      <c r="AH73">
        <f>IF(W73=0,0,IF(N(L73)=0,0,IF(N(M73)=0,0,IF(W73/N(L73)*7&gt;N(M73),1,0))))</f>
        <v/>
      </c>
      <c r="AI73">
        <f>IF(W73=0,0,IF(AB73=0,0,IF(AB73-AC73-(X73+Y73-AA73)&lt;0,1,0)))</f>
        <v/>
      </c>
      <c r="AJ73">
        <f>IF(W73&gt;0,1,0)</f>
        <v/>
      </c>
    </row>
    <row r="74" ht="31" customHeight="1">
      <c r="B74" s="32" t="n">
        <v>69</v>
      </c>
      <c r="C74" s="13" t="inlineStr">
        <is>
          <t>Pooja &amp; household</t>
        </is>
      </c>
      <c r="D74" s="13" t="inlineStr">
        <is>
          <t>Candles</t>
        </is>
      </c>
      <c r="E74" s="13" t="inlineStr">
        <is>
          <t>pack</t>
        </is>
      </c>
      <c r="F74" s="33" t="inlineStr">
        <is>
          <t>As packed</t>
        </is>
      </c>
      <c r="G74" s="34" t="n"/>
      <c r="H74" s="35" t="n"/>
      <c r="I74" s="36" t="n">
        <v>0.05</v>
      </c>
      <c r="J74" s="36" t="n">
        <v>0.05</v>
      </c>
      <c r="K74" s="35" t="n"/>
      <c r="L74" s="34" t="n"/>
      <c r="M74" s="37" t="n"/>
      <c r="N74" s="18">
        <f>IF(W74=0,"",X74+Y74)</f>
        <v/>
      </c>
      <c r="O74" s="18">
        <f>IF(W74=0,"",AA74)</f>
        <v/>
      </c>
      <c r="P74" s="18">
        <f>IF(W74=0,"",X74+Y74-AA74)</f>
        <v/>
      </c>
      <c r="Q74" s="18">
        <f>IF(W74=0,"",AB74)</f>
        <v/>
      </c>
      <c r="R74" s="18">
        <f>IF(W74=0,"",IF(AB74=0,"",AB74-AC74-(X74+Y74-AA74)))</f>
        <v/>
      </c>
      <c r="S74" s="19">
        <f>IF(W74=0,"",IF(AB74=0,"",(AB74-AC74-(X74+Y74-AA74))/AB74))</f>
        <v/>
      </c>
      <c r="T74" s="38">
        <f>IF(W74=0,"",IF(AG74=1,"Needs a licence first: see the note",IF(AD74=1,"Enter the rate you pay",IF(AF74=1,"Enter the GST rate",IF(AE74=1,"Enter what one pack sells for",IF(AI74=1,"Sells below cost",IF(AH74=1,"More than it can sell before its shelf life","OK")))))))</f>
        <v/>
      </c>
      <c r="U74" s="39" t="inlineStr">
        <is>
          <t>5%: Sch I entry 253</t>
        </is>
      </c>
      <c r="W74">
        <f>IF(LEN(D74&amp;"")=0,0,N(G74))</f>
        <v/>
      </c>
      <c r="X74">
        <f>ROUND(W74*N(H74),2)</f>
        <v/>
      </c>
      <c r="Y74">
        <f>ROUND(X74*N(I74),2)</f>
        <v/>
      </c>
      <c r="Z74">
        <f>IF(F74="Loose",N(J74),N(I74))</f>
        <v/>
      </c>
      <c r="AA74">
        <f>IF(OR('Plan'!$C$10="Regular GST, registered before buying",'Plan'!$C$10="Regular GST, registering after buying"),IF(Z74&gt;0,Y74,0),0)</f>
        <v/>
      </c>
      <c r="AB74">
        <f>ROUND(W74*N(K74),2)</f>
        <v/>
      </c>
      <c r="AC74">
        <f>IF(AB74=0,0,IF(OR('Plan'!$C$10="Regular GST, registered before buying",'Plan'!$C$10="Regular GST, registering after buying"),IF(Z74&gt;0,ROUND(AB74-AB74/(1+Z74),2),0),IF('Plan'!$C$10="Composition scheme",IF(Z74&gt;0,ROUND(AB74*0.01,2),0),0)))</f>
        <v/>
      </c>
      <c r="AD74">
        <f>IF(W74&gt;0,IF(N(H74)=0,1,0),0)</f>
        <v/>
      </c>
      <c r="AE74">
        <f>IF(W74&gt;0,IF(N(K74)=0,1,0),0)</f>
        <v/>
      </c>
      <c r="AF74">
        <f>IF(W74=0,0,IF(LEN(I74&amp;"")=0,1,IF(F74="Loose",IF(LEN(J74&amp;"")=0,1,0),0)))</f>
        <v/>
      </c>
      <c r="AG74">
        <f>IF(W74=0,0,IF(ISNUMBER(SEARCH("Licence needed",U74&amp;"")),1,0))</f>
        <v/>
      </c>
      <c r="AH74">
        <f>IF(W74=0,0,IF(N(L74)=0,0,IF(N(M74)=0,0,IF(W74/N(L74)*7&gt;N(M74),1,0))))</f>
        <v/>
      </c>
      <c r="AI74">
        <f>IF(W74=0,0,IF(AB74=0,0,IF(AB74-AC74-(X74+Y74-AA74)&lt;0,1,0)))</f>
        <v/>
      </c>
      <c r="AJ74">
        <f>IF(W74&gt;0,1,0)</f>
        <v/>
      </c>
    </row>
    <row r="75" ht="31" customHeight="1">
      <c r="B75" s="32" t="n">
        <v>70</v>
      </c>
      <c r="C75" s="13" t="inlineStr">
        <is>
          <t>Pooja &amp; household</t>
        </is>
      </c>
      <c r="D75" s="13" t="inlineStr">
        <is>
          <t>Kumkum</t>
        </is>
      </c>
      <c r="E75" s="13" t="inlineStr">
        <is>
          <t>pack</t>
        </is>
      </c>
      <c r="F75" s="33" t="inlineStr">
        <is>
          <t>As packed</t>
        </is>
      </c>
      <c r="G75" s="34" t="n"/>
      <c r="H75" s="35" t="n"/>
      <c r="I75" s="36" t="n">
        <v>0</v>
      </c>
      <c r="J75" s="36" t="n">
        <v>0</v>
      </c>
      <c r="K75" s="35" t="n"/>
      <c r="L75" s="34" t="n"/>
      <c r="M75" s="37" t="n"/>
      <c r="N75" s="18">
        <f>IF(W75=0,"",X75+Y75)</f>
        <v/>
      </c>
      <c r="O75" s="18">
        <f>IF(W75=0,"",AA75)</f>
        <v/>
      </c>
      <c r="P75" s="18">
        <f>IF(W75=0,"",X75+Y75-AA75)</f>
        <v/>
      </c>
      <c r="Q75" s="18">
        <f>IF(W75=0,"",AB75)</f>
        <v/>
      </c>
      <c r="R75" s="18">
        <f>IF(W75=0,"",IF(AB75=0,"",AB75-AC75-(X75+Y75-AA75)))</f>
        <v/>
      </c>
      <c r="S75" s="19">
        <f>IF(W75=0,"",IF(AB75=0,"",(AB75-AC75-(X75+Y75-AA75))/AB75))</f>
        <v/>
      </c>
      <c r="T75" s="38">
        <f>IF(W75=0,"",IF(AG75=1,"Needs a licence first: see the note",IF(AD75=1,"Enter the rate you pay",IF(AF75=1,"Enter the GST rate",IF(AE75=1,"Enter what one pack sells for",IF(AI75=1,"Sells below cost",IF(AH75=1,"More than it can sell before its shelf life","OK")))))))</f>
        <v/>
      </c>
      <c r="U75" s="39" t="inlineStr">
        <is>
          <t>Nil: Notification 10/2025, entry 117</t>
        </is>
      </c>
      <c r="W75">
        <f>IF(LEN(D75&amp;"")=0,0,N(G75))</f>
        <v/>
      </c>
      <c r="X75">
        <f>ROUND(W75*N(H75),2)</f>
        <v/>
      </c>
      <c r="Y75">
        <f>ROUND(X75*N(I75),2)</f>
        <v/>
      </c>
      <c r="Z75">
        <f>IF(F75="Loose",N(J75),N(I75))</f>
        <v/>
      </c>
      <c r="AA75">
        <f>IF(OR('Plan'!$C$10="Regular GST, registered before buying",'Plan'!$C$10="Regular GST, registering after buying"),IF(Z75&gt;0,Y75,0),0)</f>
        <v/>
      </c>
      <c r="AB75">
        <f>ROUND(W75*N(K75),2)</f>
        <v/>
      </c>
      <c r="AC75">
        <f>IF(AB75=0,0,IF(OR('Plan'!$C$10="Regular GST, registered before buying",'Plan'!$C$10="Regular GST, registering after buying"),IF(Z75&gt;0,ROUND(AB75-AB75/(1+Z75),2),0),IF('Plan'!$C$10="Composition scheme",IF(Z75&gt;0,ROUND(AB75*0.01,2),0),0)))</f>
        <v/>
      </c>
      <c r="AD75">
        <f>IF(W75&gt;0,IF(N(H75)=0,1,0),0)</f>
        <v/>
      </c>
      <c r="AE75">
        <f>IF(W75&gt;0,IF(N(K75)=0,1,0),0)</f>
        <v/>
      </c>
      <c r="AF75">
        <f>IF(W75=0,0,IF(LEN(I75&amp;"")=0,1,IF(F75="Loose",IF(LEN(J75&amp;"")=0,1,0),0)))</f>
        <v/>
      </c>
      <c r="AG75">
        <f>IF(W75=0,0,IF(ISNUMBER(SEARCH("Licence needed",U75&amp;"")),1,0))</f>
        <v/>
      </c>
      <c r="AH75">
        <f>IF(W75=0,0,IF(N(L75)=0,0,IF(N(M75)=0,0,IF(W75/N(L75)*7&gt;N(M75),1,0))))</f>
        <v/>
      </c>
      <c r="AI75">
        <f>IF(W75=0,0,IF(AB75=0,0,IF(AB75-AC75-(X75+Y75-AA75)&lt;0,1,0)))</f>
        <v/>
      </c>
      <c r="AJ75">
        <f>IF(W75&gt;0,1,0)</f>
        <v/>
      </c>
    </row>
    <row r="76">
      <c r="B76" s="32" t="n">
        <v>71</v>
      </c>
      <c r="C76" s="13" t="n"/>
      <c r="D76" s="13" t="n"/>
      <c r="E76" s="13" t="n"/>
      <c r="F76" s="33" t="n"/>
      <c r="G76" s="34" t="n"/>
      <c r="H76" s="35" t="n"/>
      <c r="I76" s="36" t="n"/>
      <c r="J76" s="36" t="n"/>
      <c r="K76" s="35" t="n"/>
      <c r="L76" s="34" t="n"/>
      <c r="M76" s="37" t="n"/>
      <c r="N76" s="18">
        <f>IF(W76=0,"",X76+Y76)</f>
        <v/>
      </c>
      <c r="O76" s="18">
        <f>IF(W76=0,"",AA76)</f>
        <v/>
      </c>
      <c r="P76" s="18">
        <f>IF(W76=0,"",X76+Y76-AA76)</f>
        <v/>
      </c>
      <c r="Q76" s="18">
        <f>IF(W76=0,"",AB76)</f>
        <v/>
      </c>
      <c r="R76" s="18">
        <f>IF(W76=0,"",IF(AB76=0,"",AB76-AC76-(X76+Y76-AA76)))</f>
        <v/>
      </c>
      <c r="S76" s="19">
        <f>IF(W76=0,"",IF(AB76=0,"",(AB76-AC76-(X76+Y76-AA76))/AB76))</f>
        <v/>
      </c>
      <c r="T76" s="38">
        <f>IF(W76=0,"",IF(AG76=1,"Needs a licence first: see the note",IF(AD76=1,"Enter the rate you pay",IF(AF76=1,"Enter the GST rate",IF(AE76=1,"Enter what one pack sells for",IF(AI76=1,"Sells below cost",IF(AH76=1,"More than it can sell before its shelf life","OK")))))))</f>
        <v/>
      </c>
      <c r="U76" s="39" t="n"/>
      <c r="W76">
        <f>IF(LEN(D76&amp;"")=0,0,N(G76))</f>
        <v/>
      </c>
      <c r="X76">
        <f>ROUND(W76*N(H76),2)</f>
        <v/>
      </c>
      <c r="Y76">
        <f>ROUND(X76*N(I76),2)</f>
        <v/>
      </c>
      <c r="Z76">
        <f>IF(F76="Loose",N(J76),N(I76))</f>
        <v/>
      </c>
      <c r="AA76">
        <f>IF(OR('Plan'!$C$10="Regular GST, registered before buying",'Plan'!$C$10="Regular GST, registering after buying"),IF(Z76&gt;0,Y76,0),0)</f>
        <v/>
      </c>
      <c r="AB76">
        <f>ROUND(W76*N(K76),2)</f>
        <v/>
      </c>
      <c r="AC76">
        <f>IF(AB76=0,0,IF(OR('Plan'!$C$10="Regular GST, registered before buying",'Plan'!$C$10="Regular GST, registering after buying"),IF(Z76&gt;0,ROUND(AB76-AB76/(1+Z76),2),0),IF('Plan'!$C$10="Composition scheme",IF(Z76&gt;0,ROUND(AB76*0.01,2),0),0)))</f>
        <v/>
      </c>
      <c r="AD76">
        <f>IF(W76&gt;0,IF(N(H76)=0,1,0),0)</f>
        <v/>
      </c>
      <c r="AE76">
        <f>IF(W76&gt;0,IF(N(K76)=0,1,0),0)</f>
        <v/>
      </c>
      <c r="AF76">
        <f>IF(W76=0,0,IF(LEN(I76&amp;"")=0,1,IF(F76="Loose",IF(LEN(J76&amp;"")=0,1,0),0)))</f>
        <v/>
      </c>
      <c r="AG76">
        <f>IF(W76=0,0,IF(ISNUMBER(SEARCH("Licence needed",U76&amp;"")),1,0))</f>
        <v/>
      </c>
      <c r="AH76">
        <f>IF(W76=0,0,IF(N(L76)=0,0,IF(N(M76)=0,0,IF(W76/N(L76)*7&gt;N(M76),1,0))))</f>
        <v/>
      </c>
      <c r="AI76">
        <f>IF(W76=0,0,IF(AB76=0,0,IF(AB76-AC76-(X76+Y76-AA76)&lt;0,1,0)))</f>
        <v/>
      </c>
      <c r="AJ76">
        <f>IF(W76&gt;0,1,0)</f>
        <v/>
      </c>
    </row>
    <row r="77">
      <c r="B77" s="32" t="n">
        <v>72</v>
      </c>
      <c r="C77" s="13" t="n"/>
      <c r="D77" s="13" t="n"/>
      <c r="E77" s="13" t="n"/>
      <c r="F77" s="33" t="n"/>
      <c r="G77" s="34" t="n"/>
      <c r="H77" s="35" t="n"/>
      <c r="I77" s="36" t="n"/>
      <c r="J77" s="36" t="n"/>
      <c r="K77" s="35" t="n"/>
      <c r="L77" s="34" t="n"/>
      <c r="M77" s="37" t="n"/>
      <c r="N77" s="18">
        <f>IF(W77=0,"",X77+Y77)</f>
        <v/>
      </c>
      <c r="O77" s="18">
        <f>IF(W77=0,"",AA77)</f>
        <v/>
      </c>
      <c r="P77" s="18">
        <f>IF(W77=0,"",X77+Y77-AA77)</f>
        <v/>
      </c>
      <c r="Q77" s="18">
        <f>IF(W77=0,"",AB77)</f>
        <v/>
      </c>
      <c r="R77" s="18">
        <f>IF(W77=0,"",IF(AB77=0,"",AB77-AC77-(X77+Y77-AA77)))</f>
        <v/>
      </c>
      <c r="S77" s="19">
        <f>IF(W77=0,"",IF(AB77=0,"",(AB77-AC77-(X77+Y77-AA77))/AB77))</f>
        <v/>
      </c>
      <c r="T77" s="38">
        <f>IF(W77=0,"",IF(AG77=1,"Needs a licence first: see the note",IF(AD77=1,"Enter the rate you pay",IF(AF77=1,"Enter the GST rate",IF(AE77=1,"Enter what one pack sells for",IF(AI77=1,"Sells below cost",IF(AH77=1,"More than it can sell before its shelf life","OK")))))))</f>
        <v/>
      </c>
      <c r="U77" s="39" t="n"/>
      <c r="W77">
        <f>IF(LEN(D77&amp;"")=0,0,N(G77))</f>
        <v/>
      </c>
      <c r="X77">
        <f>ROUND(W77*N(H77),2)</f>
        <v/>
      </c>
      <c r="Y77">
        <f>ROUND(X77*N(I77),2)</f>
        <v/>
      </c>
      <c r="Z77">
        <f>IF(F77="Loose",N(J77),N(I77))</f>
        <v/>
      </c>
      <c r="AA77">
        <f>IF(OR('Plan'!$C$10="Regular GST, registered before buying",'Plan'!$C$10="Regular GST, registering after buying"),IF(Z77&gt;0,Y77,0),0)</f>
        <v/>
      </c>
      <c r="AB77">
        <f>ROUND(W77*N(K77),2)</f>
        <v/>
      </c>
      <c r="AC77">
        <f>IF(AB77=0,0,IF(OR('Plan'!$C$10="Regular GST, registered before buying",'Plan'!$C$10="Regular GST, registering after buying"),IF(Z77&gt;0,ROUND(AB77-AB77/(1+Z77),2),0),IF('Plan'!$C$10="Composition scheme",IF(Z77&gt;0,ROUND(AB77*0.01,2),0),0)))</f>
        <v/>
      </c>
      <c r="AD77">
        <f>IF(W77&gt;0,IF(N(H77)=0,1,0),0)</f>
        <v/>
      </c>
      <c r="AE77">
        <f>IF(W77&gt;0,IF(N(K77)=0,1,0),0)</f>
        <v/>
      </c>
      <c r="AF77">
        <f>IF(W77=0,0,IF(LEN(I77&amp;"")=0,1,IF(F77="Loose",IF(LEN(J77&amp;"")=0,1,0),0)))</f>
        <v/>
      </c>
      <c r="AG77">
        <f>IF(W77=0,0,IF(ISNUMBER(SEARCH("Licence needed",U77&amp;"")),1,0))</f>
        <v/>
      </c>
      <c r="AH77">
        <f>IF(W77=0,0,IF(N(L77)=0,0,IF(N(M77)=0,0,IF(W77/N(L77)*7&gt;N(M77),1,0))))</f>
        <v/>
      </c>
      <c r="AI77">
        <f>IF(W77=0,0,IF(AB77=0,0,IF(AB77-AC77-(X77+Y77-AA77)&lt;0,1,0)))</f>
        <v/>
      </c>
      <c r="AJ77">
        <f>IF(W77&gt;0,1,0)</f>
        <v/>
      </c>
    </row>
    <row r="78">
      <c r="B78" s="32" t="n">
        <v>73</v>
      </c>
      <c r="C78" s="13" t="n"/>
      <c r="D78" s="13" t="n"/>
      <c r="E78" s="13" t="n"/>
      <c r="F78" s="33" t="n"/>
      <c r="G78" s="34" t="n"/>
      <c r="H78" s="35" t="n"/>
      <c r="I78" s="36" t="n"/>
      <c r="J78" s="36" t="n"/>
      <c r="K78" s="35" t="n"/>
      <c r="L78" s="34" t="n"/>
      <c r="M78" s="37" t="n"/>
      <c r="N78" s="18">
        <f>IF(W78=0,"",X78+Y78)</f>
        <v/>
      </c>
      <c r="O78" s="18">
        <f>IF(W78=0,"",AA78)</f>
        <v/>
      </c>
      <c r="P78" s="18">
        <f>IF(W78=0,"",X78+Y78-AA78)</f>
        <v/>
      </c>
      <c r="Q78" s="18">
        <f>IF(W78=0,"",AB78)</f>
        <v/>
      </c>
      <c r="R78" s="18">
        <f>IF(W78=0,"",IF(AB78=0,"",AB78-AC78-(X78+Y78-AA78)))</f>
        <v/>
      </c>
      <c r="S78" s="19">
        <f>IF(W78=0,"",IF(AB78=0,"",(AB78-AC78-(X78+Y78-AA78))/AB78))</f>
        <v/>
      </c>
      <c r="T78" s="38">
        <f>IF(W78=0,"",IF(AG78=1,"Needs a licence first: see the note",IF(AD78=1,"Enter the rate you pay",IF(AF78=1,"Enter the GST rate",IF(AE78=1,"Enter what one pack sells for",IF(AI78=1,"Sells below cost",IF(AH78=1,"More than it can sell before its shelf life","OK")))))))</f>
        <v/>
      </c>
      <c r="U78" s="39" t="n"/>
      <c r="W78">
        <f>IF(LEN(D78&amp;"")=0,0,N(G78))</f>
        <v/>
      </c>
      <c r="X78">
        <f>ROUND(W78*N(H78),2)</f>
        <v/>
      </c>
      <c r="Y78">
        <f>ROUND(X78*N(I78),2)</f>
        <v/>
      </c>
      <c r="Z78">
        <f>IF(F78="Loose",N(J78),N(I78))</f>
        <v/>
      </c>
      <c r="AA78">
        <f>IF(OR('Plan'!$C$10="Regular GST, registered before buying",'Plan'!$C$10="Regular GST, registering after buying"),IF(Z78&gt;0,Y78,0),0)</f>
        <v/>
      </c>
      <c r="AB78">
        <f>ROUND(W78*N(K78),2)</f>
        <v/>
      </c>
      <c r="AC78">
        <f>IF(AB78=0,0,IF(OR('Plan'!$C$10="Regular GST, registered before buying",'Plan'!$C$10="Regular GST, registering after buying"),IF(Z78&gt;0,ROUND(AB78-AB78/(1+Z78),2),0),IF('Plan'!$C$10="Composition scheme",IF(Z78&gt;0,ROUND(AB78*0.01,2),0),0)))</f>
        <v/>
      </c>
      <c r="AD78">
        <f>IF(W78&gt;0,IF(N(H78)=0,1,0),0)</f>
        <v/>
      </c>
      <c r="AE78">
        <f>IF(W78&gt;0,IF(N(K78)=0,1,0),0)</f>
        <v/>
      </c>
      <c r="AF78">
        <f>IF(W78=0,0,IF(LEN(I78&amp;"")=0,1,IF(F78="Loose",IF(LEN(J78&amp;"")=0,1,0),0)))</f>
        <v/>
      </c>
      <c r="AG78">
        <f>IF(W78=0,0,IF(ISNUMBER(SEARCH("Licence needed",U78&amp;"")),1,0))</f>
        <v/>
      </c>
      <c r="AH78">
        <f>IF(W78=0,0,IF(N(L78)=0,0,IF(N(M78)=0,0,IF(W78/N(L78)*7&gt;N(M78),1,0))))</f>
        <v/>
      </c>
      <c r="AI78">
        <f>IF(W78=0,0,IF(AB78=0,0,IF(AB78-AC78-(X78+Y78-AA78)&lt;0,1,0)))</f>
        <v/>
      </c>
      <c r="AJ78">
        <f>IF(W78&gt;0,1,0)</f>
        <v/>
      </c>
    </row>
    <row r="79">
      <c r="B79" s="32" t="n">
        <v>74</v>
      </c>
      <c r="C79" s="13" t="n"/>
      <c r="D79" s="13" t="n"/>
      <c r="E79" s="13" t="n"/>
      <c r="F79" s="33" t="n"/>
      <c r="G79" s="34" t="n"/>
      <c r="H79" s="35" t="n"/>
      <c r="I79" s="36" t="n"/>
      <c r="J79" s="36" t="n"/>
      <c r="K79" s="35" t="n"/>
      <c r="L79" s="34" t="n"/>
      <c r="M79" s="37" t="n"/>
      <c r="N79" s="18">
        <f>IF(W79=0,"",X79+Y79)</f>
        <v/>
      </c>
      <c r="O79" s="18">
        <f>IF(W79=0,"",AA79)</f>
        <v/>
      </c>
      <c r="P79" s="18">
        <f>IF(W79=0,"",X79+Y79-AA79)</f>
        <v/>
      </c>
      <c r="Q79" s="18">
        <f>IF(W79=0,"",AB79)</f>
        <v/>
      </c>
      <c r="R79" s="18">
        <f>IF(W79=0,"",IF(AB79=0,"",AB79-AC79-(X79+Y79-AA79)))</f>
        <v/>
      </c>
      <c r="S79" s="19">
        <f>IF(W79=0,"",IF(AB79=0,"",(AB79-AC79-(X79+Y79-AA79))/AB79))</f>
        <v/>
      </c>
      <c r="T79" s="38">
        <f>IF(W79=0,"",IF(AG79=1,"Needs a licence first: see the note",IF(AD79=1,"Enter the rate you pay",IF(AF79=1,"Enter the GST rate",IF(AE79=1,"Enter what one pack sells for",IF(AI79=1,"Sells below cost",IF(AH79=1,"More than it can sell before its shelf life","OK")))))))</f>
        <v/>
      </c>
      <c r="U79" s="39" t="n"/>
      <c r="W79">
        <f>IF(LEN(D79&amp;"")=0,0,N(G79))</f>
        <v/>
      </c>
      <c r="X79">
        <f>ROUND(W79*N(H79),2)</f>
        <v/>
      </c>
      <c r="Y79">
        <f>ROUND(X79*N(I79),2)</f>
        <v/>
      </c>
      <c r="Z79">
        <f>IF(F79="Loose",N(J79),N(I79))</f>
        <v/>
      </c>
      <c r="AA79">
        <f>IF(OR('Plan'!$C$10="Regular GST, registered before buying",'Plan'!$C$10="Regular GST, registering after buying"),IF(Z79&gt;0,Y79,0),0)</f>
        <v/>
      </c>
      <c r="AB79">
        <f>ROUND(W79*N(K79),2)</f>
        <v/>
      </c>
      <c r="AC79">
        <f>IF(AB79=0,0,IF(OR('Plan'!$C$10="Regular GST, registered before buying",'Plan'!$C$10="Regular GST, registering after buying"),IF(Z79&gt;0,ROUND(AB79-AB79/(1+Z79),2),0),IF('Plan'!$C$10="Composition scheme",IF(Z79&gt;0,ROUND(AB79*0.01,2),0),0)))</f>
        <v/>
      </c>
      <c r="AD79">
        <f>IF(W79&gt;0,IF(N(H79)=0,1,0),0)</f>
        <v/>
      </c>
      <c r="AE79">
        <f>IF(W79&gt;0,IF(N(K79)=0,1,0),0)</f>
        <v/>
      </c>
      <c r="AF79">
        <f>IF(W79=0,0,IF(LEN(I79&amp;"")=0,1,IF(F79="Loose",IF(LEN(J79&amp;"")=0,1,0),0)))</f>
        <v/>
      </c>
      <c r="AG79">
        <f>IF(W79=0,0,IF(ISNUMBER(SEARCH("Licence needed",U79&amp;"")),1,0))</f>
        <v/>
      </c>
      <c r="AH79">
        <f>IF(W79=0,0,IF(N(L79)=0,0,IF(N(M79)=0,0,IF(W79/N(L79)*7&gt;N(M79),1,0))))</f>
        <v/>
      </c>
      <c r="AI79">
        <f>IF(W79=0,0,IF(AB79=0,0,IF(AB79-AC79-(X79+Y79-AA79)&lt;0,1,0)))</f>
        <v/>
      </c>
      <c r="AJ79">
        <f>IF(W79&gt;0,1,0)</f>
        <v/>
      </c>
    </row>
    <row r="80">
      <c r="B80" s="32" t="n">
        <v>75</v>
      </c>
      <c r="C80" s="13" t="n"/>
      <c r="D80" s="13" t="n"/>
      <c r="E80" s="13" t="n"/>
      <c r="F80" s="33" t="n"/>
      <c r="G80" s="34" t="n"/>
      <c r="H80" s="35" t="n"/>
      <c r="I80" s="36" t="n"/>
      <c r="J80" s="36" t="n"/>
      <c r="K80" s="35" t="n"/>
      <c r="L80" s="34" t="n"/>
      <c r="M80" s="37" t="n"/>
      <c r="N80" s="18">
        <f>IF(W80=0,"",X80+Y80)</f>
        <v/>
      </c>
      <c r="O80" s="18">
        <f>IF(W80=0,"",AA80)</f>
        <v/>
      </c>
      <c r="P80" s="18">
        <f>IF(W80=0,"",X80+Y80-AA80)</f>
        <v/>
      </c>
      <c r="Q80" s="18">
        <f>IF(W80=0,"",AB80)</f>
        <v/>
      </c>
      <c r="R80" s="18">
        <f>IF(W80=0,"",IF(AB80=0,"",AB80-AC80-(X80+Y80-AA80)))</f>
        <v/>
      </c>
      <c r="S80" s="19">
        <f>IF(W80=0,"",IF(AB80=0,"",(AB80-AC80-(X80+Y80-AA80))/AB80))</f>
        <v/>
      </c>
      <c r="T80" s="38">
        <f>IF(W80=0,"",IF(AG80=1,"Needs a licence first: see the note",IF(AD80=1,"Enter the rate you pay",IF(AF80=1,"Enter the GST rate",IF(AE80=1,"Enter what one pack sells for",IF(AI80=1,"Sells below cost",IF(AH80=1,"More than it can sell before its shelf life","OK")))))))</f>
        <v/>
      </c>
      <c r="U80" s="39" t="n"/>
      <c r="W80">
        <f>IF(LEN(D80&amp;"")=0,0,N(G80))</f>
        <v/>
      </c>
      <c r="X80">
        <f>ROUND(W80*N(H80),2)</f>
        <v/>
      </c>
      <c r="Y80">
        <f>ROUND(X80*N(I80),2)</f>
        <v/>
      </c>
      <c r="Z80">
        <f>IF(F80="Loose",N(J80),N(I80))</f>
        <v/>
      </c>
      <c r="AA80">
        <f>IF(OR('Plan'!$C$10="Regular GST, registered before buying",'Plan'!$C$10="Regular GST, registering after buying"),IF(Z80&gt;0,Y80,0),0)</f>
        <v/>
      </c>
      <c r="AB80">
        <f>ROUND(W80*N(K80),2)</f>
        <v/>
      </c>
      <c r="AC80">
        <f>IF(AB80=0,0,IF(OR('Plan'!$C$10="Regular GST, registered before buying",'Plan'!$C$10="Regular GST, registering after buying"),IF(Z80&gt;0,ROUND(AB80-AB80/(1+Z80),2),0),IF('Plan'!$C$10="Composition scheme",IF(Z80&gt;0,ROUND(AB80*0.01,2),0),0)))</f>
        <v/>
      </c>
      <c r="AD80">
        <f>IF(W80&gt;0,IF(N(H80)=0,1,0),0)</f>
        <v/>
      </c>
      <c r="AE80">
        <f>IF(W80&gt;0,IF(N(K80)=0,1,0),0)</f>
        <v/>
      </c>
      <c r="AF80">
        <f>IF(W80=0,0,IF(LEN(I80&amp;"")=0,1,IF(F80="Loose",IF(LEN(J80&amp;"")=0,1,0),0)))</f>
        <v/>
      </c>
      <c r="AG80">
        <f>IF(W80=0,0,IF(ISNUMBER(SEARCH("Licence needed",U80&amp;"")),1,0))</f>
        <v/>
      </c>
      <c r="AH80">
        <f>IF(W80=0,0,IF(N(L80)=0,0,IF(N(M80)=0,0,IF(W80/N(L80)*7&gt;N(M80),1,0))))</f>
        <v/>
      </c>
      <c r="AI80">
        <f>IF(W80=0,0,IF(AB80=0,0,IF(AB80-AC80-(X80+Y80-AA80)&lt;0,1,0)))</f>
        <v/>
      </c>
      <c r="AJ80">
        <f>IF(W80&gt;0,1,0)</f>
        <v/>
      </c>
    </row>
    <row r="81">
      <c r="B81" s="32" t="n">
        <v>76</v>
      </c>
      <c r="C81" s="13" t="n"/>
      <c r="D81" s="13" t="n"/>
      <c r="E81" s="13" t="n"/>
      <c r="F81" s="33" t="n"/>
      <c r="G81" s="34" t="n"/>
      <c r="H81" s="35" t="n"/>
      <c r="I81" s="36" t="n"/>
      <c r="J81" s="36" t="n"/>
      <c r="K81" s="35" t="n"/>
      <c r="L81" s="34" t="n"/>
      <c r="M81" s="37" t="n"/>
      <c r="N81" s="18">
        <f>IF(W81=0,"",X81+Y81)</f>
        <v/>
      </c>
      <c r="O81" s="18">
        <f>IF(W81=0,"",AA81)</f>
        <v/>
      </c>
      <c r="P81" s="18">
        <f>IF(W81=0,"",X81+Y81-AA81)</f>
        <v/>
      </c>
      <c r="Q81" s="18">
        <f>IF(W81=0,"",AB81)</f>
        <v/>
      </c>
      <c r="R81" s="18">
        <f>IF(W81=0,"",IF(AB81=0,"",AB81-AC81-(X81+Y81-AA81)))</f>
        <v/>
      </c>
      <c r="S81" s="19">
        <f>IF(W81=0,"",IF(AB81=0,"",(AB81-AC81-(X81+Y81-AA81))/AB81))</f>
        <v/>
      </c>
      <c r="T81" s="38">
        <f>IF(W81=0,"",IF(AG81=1,"Needs a licence first: see the note",IF(AD81=1,"Enter the rate you pay",IF(AF81=1,"Enter the GST rate",IF(AE81=1,"Enter what one pack sells for",IF(AI81=1,"Sells below cost",IF(AH81=1,"More than it can sell before its shelf life","OK")))))))</f>
        <v/>
      </c>
      <c r="U81" s="39" t="n"/>
      <c r="W81">
        <f>IF(LEN(D81&amp;"")=0,0,N(G81))</f>
        <v/>
      </c>
      <c r="X81">
        <f>ROUND(W81*N(H81),2)</f>
        <v/>
      </c>
      <c r="Y81">
        <f>ROUND(X81*N(I81),2)</f>
        <v/>
      </c>
      <c r="Z81">
        <f>IF(F81="Loose",N(J81),N(I81))</f>
        <v/>
      </c>
      <c r="AA81">
        <f>IF(OR('Plan'!$C$10="Regular GST, registered before buying",'Plan'!$C$10="Regular GST, registering after buying"),IF(Z81&gt;0,Y81,0),0)</f>
        <v/>
      </c>
      <c r="AB81">
        <f>ROUND(W81*N(K81),2)</f>
        <v/>
      </c>
      <c r="AC81">
        <f>IF(AB81=0,0,IF(OR('Plan'!$C$10="Regular GST, registered before buying",'Plan'!$C$10="Regular GST, registering after buying"),IF(Z81&gt;0,ROUND(AB81-AB81/(1+Z81),2),0),IF('Plan'!$C$10="Composition scheme",IF(Z81&gt;0,ROUND(AB81*0.01,2),0),0)))</f>
        <v/>
      </c>
      <c r="AD81">
        <f>IF(W81&gt;0,IF(N(H81)=0,1,0),0)</f>
        <v/>
      </c>
      <c r="AE81">
        <f>IF(W81&gt;0,IF(N(K81)=0,1,0),0)</f>
        <v/>
      </c>
      <c r="AF81">
        <f>IF(W81=0,0,IF(LEN(I81&amp;"")=0,1,IF(F81="Loose",IF(LEN(J81&amp;"")=0,1,0),0)))</f>
        <v/>
      </c>
      <c r="AG81">
        <f>IF(W81=0,0,IF(ISNUMBER(SEARCH("Licence needed",U81&amp;"")),1,0))</f>
        <v/>
      </c>
      <c r="AH81">
        <f>IF(W81=0,0,IF(N(L81)=0,0,IF(N(M81)=0,0,IF(W81/N(L81)*7&gt;N(M81),1,0))))</f>
        <v/>
      </c>
      <c r="AI81">
        <f>IF(W81=0,0,IF(AB81=0,0,IF(AB81-AC81-(X81+Y81-AA81)&lt;0,1,0)))</f>
        <v/>
      </c>
      <c r="AJ81">
        <f>IF(W81&gt;0,1,0)</f>
        <v/>
      </c>
    </row>
    <row r="82">
      <c r="B82" s="32" t="n">
        <v>77</v>
      </c>
      <c r="C82" s="13" t="n"/>
      <c r="D82" s="13" t="n"/>
      <c r="E82" s="13" t="n"/>
      <c r="F82" s="33" t="n"/>
      <c r="G82" s="34" t="n"/>
      <c r="H82" s="35" t="n"/>
      <c r="I82" s="36" t="n"/>
      <c r="J82" s="36" t="n"/>
      <c r="K82" s="35" t="n"/>
      <c r="L82" s="34" t="n"/>
      <c r="M82" s="37" t="n"/>
      <c r="N82" s="18">
        <f>IF(W82=0,"",X82+Y82)</f>
        <v/>
      </c>
      <c r="O82" s="18">
        <f>IF(W82=0,"",AA82)</f>
        <v/>
      </c>
      <c r="P82" s="18">
        <f>IF(W82=0,"",X82+Y82-AA82)</f>
        <v/>
      </c>
      <c r="Q82" s="18">
        <f>IF(W82=0,"",AB82)</f>
        <v/>
      </c>
      <c r="R82" s="18">
        <f>IF(W82=0,"",IF(AB82=0,"",AB82-AC82-(X82+Y82-AA82)))</f>
        <v/>
      </c>
      <c r="S82" s="19">
        <f>IF(W82=0,"",IF(AB82=0,"",(AB82-AC82-(X82+Y82-AA82))/AB82))</f>
        <v/>
      </c>
      <c r="T82" s="38">
        <f>IF(W82=0,"",IF(AG82=1,"Needs a licence first: see the note",IF(AD82=1,"Enter the rate you pay",IF(AF82=1,"Enter the GST rate",IF(AE82=1,"Enter what one pack sells for",IF(AI82=1,"Sells below cost",IF(AH82=1,"More than it can sell before its shelf life","OK")))))))</f>
        <v/>
      </c>
      <c r="U82" s="39" t="n"/>
      <c r="W82">
        <f>IF(LEN(D82&amp;"")=0,0,N(G82))</f>
        <v/>
      </c>
      <c r="X82">
        <f>ROUND(W82*N(H82),2)</f>
        <v/>
      </c>
      <c r="Y82">
        <f>ROUND(X82*N(I82),2)</f>
        <v/>
      </c>
      <c r="Z82">
        <f>IF(F82="Loose",N(J82),N(I82))</f>
        <v/>
      </c>
      <c r="AA82">
        <f>IF(OR('Plan'!$C$10="Regular GST, registered before buying",'Plan'!$C$10="Regular GST, registering after buying"),IF(Z82&gt;0,Y82,0),0)</f>
        <v/>
      </c>
      <c r="AB82">
        <f>ROUND(W82*N(K82),2)</f>
        <v/>
      </c>
      <c r="AC82">
        <f>IF(AB82=0,0,IF(OR('Plan'!$C$10="Regular GST, registered before buying",'Plan'!$C$10="Regular GST, registering after buying"),IF(Z82&gt;0,ROUND(AB82-AB82/(1+Z82),2),0),IF('Plan'!$C$10="Composition scheme",IF(Z82&gt;0,ROUND(AB82*0.01,2),0),0)))</f>
        <v/>
      </c>
      <c r="AD82">
        <f>IF(W82&gt;0,IF(N(H82)=0,1,0),0)</f>
        <v/>
      </c>
      <c r="AE82">
        <f>IF(W82&gt;0,IF(N(K82)=0,1,0),0)</f>
        <v/>
      </c>
      <c r="AF82">
        <f>IF(W82=0,0,IF(LEN(I82&amp;"")=0,1,IF(F82="Loose",IF(LEN(J82&amp;"")=0,1,0),0)))</f>
        <v/>
      </c>
      <c r="AG82">
        <f>IF(W82=0,0,IF(ISNUMBER(SEARCH("Licence needed",U82&amp;"")),1,0))</f>
        <v/>
      </c>
      <c r="AH82">
        <f>IF(W82=0,0,IF(N(L82)=0,0,IF(N(M82)=0,0,IF(W82/N(L82)*7&gt;N(M82),1,0))))</f>
        <v/>
      </c>
      <c r="AI82">
        <f>IF(W82=0,0,IF(AB82=0,0,IF(AB82-AC82-(X82+Y82-AA82)&lt;0,1,0)))</f>
        <v/>
      </c>
      <c r="AJ82">
        <f>IF(W82&gt;0,1,0)</f>
        <v/>
      </c>
    </row>
    <row r="83">
      <c r="B83" s="32" t="n">
        <v>78</v>
      </c>
      <c r="C83" s="13" t="n"/>
      <c r="D83" s="13" t="n"/>
      <c r="E83" s="13" t="n"/>
      <c r="F83" s="33" t="n"/>
      <c r="G83" s="34" t="n"/>
      <c r="H83" s="35" t="n"/>
      <c r="I83" s="36" t="n"/>
      <c r="J83" s="36" t="n"/>
      <c r="K83" s="35" t="n"/>
      <c r="L83" s="34" t="n"/>
      <c r="M83" s="37" t="n"/>
      <c r="N83" s="18">
        <f>IF(W83=0,"",X83+Y83)</f>
        <v/>
      </c>
      <c r="O83" s="18">
        <f>IF(W83=0,"",AA83)</f>
        <v/>
      </c>
      <c r="P83" s="18">
        <f>IF(W83=0,"",X83+Y83-AA83)</f>
        <v/>
      </c>
      <c r="Q83" s="18">
        <f>IF(W83=0,"",AB83)</f>
        <v/>
      </c>
      <c r="R83" s="18">
        <f>IF(W83=0,"",IF(AB83=0,"",AB83-AC83-(X83+Y83-AA83)))</f>
        <v/>
      </c>
      <c r="S83" s="19">
        <f>IF(W83=0,"",IF(AB83=0,"",(AB83-AC83-(X83+Y83-AA83))/AB83))</f>
        <v/>
      </c>
      <c r="T83" s="38">
        <f>IF(W83=0,"",IF(AG83=1,"Needs a licence first: see the note",IF(AD83=1,"Enter the rate you pay",IF(AF83=1,"Enter the GST rate",IF(AE83=1,"Enter what one pack sells for",IF(AI83=1,"Sells below cost",IF(AH83=1,"More than it can sell before its shelf life","OK")))))))</f>
        <v/>
      </c>
      <c r="U83" s="39" t="n"/>
      <c r="W83">
        <f>IF(LEN(D83&amp;"")=0,0,N(G83))</f>
        <v/>
      </c>
      <c r="X83">
        <f>ROUND(W83*N(H83),2)</f>
        <v/>
      </c>
      <c r="Y83">
        <f>ROUND(X83*N(I83),2)</f>
        <v/>
      </c>
      <c r="Z83">
        <f>IF(F83="Loose",N(J83),N(I83))</f>
        <v/>
      </c>
      <c r="AA83">
        <f>IF(OR('Plan'!$C$10="Regular GST, registered before buying",'Plan'!$C$10="Regular GST, registering after buying"),IF(Z83&gt;0,Y83,0),0)</f>
        <v/>
      </c>
      <c r="AB83">
        <f>ROUND(W83*N(K83),2)</f>
        <v/>
      </c>
      <c r="AC83">
        <f>IF(AB83=0,0,IF(OR('Plan'!$C$10="Regular GST, registered before buying",'Plan'!$C$10="Regular GST, registering after buying"),IF(Z83&gt;0,ROUND(AB83-AB83/(1+Z83),2),0),IF('Plan'!$C$10="Composition scheme",IF(Z83&gt;0,ROUND(AB83*0.01,2),0),0)))</f>
        <v/>
      </c>
      <c r="AD83">
        <f>IF(W83&gt;0,IF(N(H83)=0,1,0),0)</f>
        <v/>
      </c>
      <c r="AE83">
        <f>IF(W83&gt;0,IF(N(K83)=0,1,0),0)</f>
        <v/>
      </c>
      <c r="AF83">
        <f>IF(W83=0,0,IF(LEN(I83&amp;"")=0,1,IF(F83="Loose",IF(LEN(J83&amp;"")=0,1,0),0)))</f>
        <v/>
      </c>
      <c r="AG83">
        <f>IF(W83=0,0,IF(ISNUMBER(SEARCH("Licence needed",U83&amp;"")),1,0))</f>
        <v/>
      </c>
      <c r="AH83">
        <f>IF(W83=0,0,IF(N(L83)=0,0,IF(N(M83)=0,0,IF(W83/N(L83)*7&gt;N(M83),1,0))))</f>
        <v/>
      </c>
      <c r="AI83">
        <f>IF(W83=0,0,IF(AB83=0,0,IF(AB83-AC83-(X83+Y83-AA83)&lt;0,1,0)))</f>
        <v/>
      </c>
      <c r="AJ83">
        <f>IF(W83&gt;0,1,0)</f>
        <v/>
      </c>
    </row>
    <row r="84">
      <c r="B84" s="32" t="n">
        <v>79</v>
      </c>
      <c r="C84" s="13" t="n"/>
      <c r="D84" s="13" t="n"/>
      <c r="E84" s="13" t="n"/>
      <c r="F84" s="33" t="n"/>
      <c r="G84" s="34" t="n"/>
      <c r="H84" s="35" t="n"/>
      <c r="I84" s="36" t="n"/>
      <c r="J84" s="36" t="n"/>
      <c r="K84" s="35" t="n"/>
      <c r="L84" s="34" t="n"/>
      <c r="M84" s="37" t="n"/>
      <c r="N84" s="18">
        <f>IF(W84=0,"",X84+Y84)</f>
        <v/>
      </c>
      <c r="O84" s="18">
        <f>IF(W84=0,"",AA84)</f>
        <v/>
      </c>
      <c r="P84" s="18">
        <f>IF(W84=0,"",X84+Y84-AA84)</f>
        <v/>
      </c>
      <c r="Q84" s="18">
        <f>IF(W84=0,"",AB84)</f>
        <v/>
      </c>
      <c r="R84" s="18">
        <f>IF(W84=0,"",IF(AB84=0,"",AB84-AC84-(X84+Y84-AA84)))</f>
        <v/>
      </c>
      <c r="S84" s="19">
        <f>IF(W84=0,"",IF(AB84=0,"",(AB84-AC84-(X84+Y84-AA84))/AB84))</f>
        <v/>
      </c>
      <c r="T84" s="38">
        <f>IF(W84=0,"",IF(AG84=1,"Needs a licence first: see the note",IF(AD84=1,"Enter the rate you pay",IF(AF84=1,"Enter the GST rate",IF(AE84=1,"Enter what one pack sells for",IF(AI84=1,"Sells below cost",IF(AH84=1,"More than it can sell before its shelf life","OK")))))))</f>
        <v/>
      </c>
      <c r="U84" s="39" t="n"/>
      <c r="W84">
        <f>IF(LEN(D84&amp;"")=0,0,N(G84))</f>
        <v/>
      </c>
      <c r="X84">
        <f>ROUND(W84*N(H84),2)</f>
        <v/>
      </c>
      <c r="Y84">
        <f>ROUND(X84*N(I84),2)</f>
        <v/>
      </c>
      <c r="Z84">
        <f>IF(F84="Loose",N(J84),N(I84))</f>
        <v/>
      </c>
      <c r="AA84">
        <f>IF(OR('Plan'!$C$10="Regular GST, registered before buying",'Plan'!$C$10="Regular GST, registering after buying"),IF(Z84&gt;0,Y84,0),0)</f>
        <v/>
      </c>
      <c r="AB84">
        <f>ROUND(W84*N(K84),2)</f>
        <v/>
      </c>
      <c r="AC84">
        <f>IF(AB84=0,0,IF(OR('Plan'!$C$10="Regular GST, registered before buying",'Plan'!$C$10="Regular GST, registering after buying"),IF(Z84&gt;0,ROUND(AB84-AB84/(1+Z84),2),0),IF('Plan'!$C$10="Composition scheme",IF(Z84&gt;0,ROUND(AB84*0.01,2),0),0)))</f>
        <v/>
      </c>
      <c r="AD84">
        <f>IF(W84&gt;0,IF(N(H84)=0,1,0),0)</f>
        <v/>
      </c>
      <c r="AE84">
        <f>IF(W84&gt;0,IF(N(K84)=0,1,0),0)</f>
        <v/>
      </c>
      <c r="AF84">
        <f>IF(W84=0,0,IF(LEN(I84&amp;"")=0,1,IF(F84="Loose",IF(LEN(J84&amp;"")=0,1,0),0)))</f>
        <v/>
      </c>
      <c r="AG84">
        <f>IF(W84=0,0,IF(ISNUMBER(SEARCH("Licence needed",U84&amp;"")),1,0))</f>
        <v/>
      </c>
      <c r="AH84">
        <f>IF(W84=0,0,IF(N(L84)=0,0,IF(N(M84)=0,0,IF(W84/N(L84)*7&gt;N(M84),1,0))))</f>
        <v/>
      </c>
      <c r="AI84">
        <f>IF(W84=0,0,IF(AB84=0,0,IF(AB84-AC84-(X84+Y84-AA84)&lt;0,1,0)))</f>
        <v/>
      </c>
      <c r="AJ84">
        <f>IF(W84&gt;0,1,0)</f>
        <v/>
      </c>
    </row>
    <row r="85">
      <c r="B85" s="32" t="n">
        <v>80</v>
      </c>
      <c r="C85" s="13" t="n"/>
      <c r="D85" s="13" t="n"/>
      <c r="E85" s="13" t="n"/>
      <c r="F85" s="33" t="n"/>
      <c r="G85" s="34" t="n"/>
      <c r="H85" s="35" t="n"/>
      <c r="I85" s="36" t="n"/>
      <c r="J85" s="36" t="n"/>
      <c r="K85" s="35" t="n"/>
      <c r="L85" s="34" t="n"/>
      <c r="M85" s="37" t="n"/>
      <c r="N85" s="18">
        <f>IF(W85=0,"",X85+Y85)</f>
        <v/>
      </c>
      <c r="O85" s="18">
        <f>IF(W85=0,"",AA85)</f>
        <v/>
      </c>
      <c r="P85" s="18">
        <f>IF(W85=0,"",X85+Y85-AA85)</f>
        <v/>
      </c>
      <c r="Q85" s="18">
        <f>IF(W85=0,"",AB85)</f>
        <v/>
      </c>
      <c r="R85" s="18">
        <f>IF(W85=0,"",IF(AB85=0,"",AB85-AC85-(X85+Y85-AA85)))</f>
        <v/>
      </c>
      <c r="S85" s="19">
        <f>IF(W85=0,"",IF(AB85=0,"",(AB85-AC85-(X85+Y85-AA85))/AB85))</f>
        <v/>
      </c>
      <c r="T85" s="38">
        <f>IF(W85=0,"",IF(AG85=1,"Needs a licence first: see the note",IF(AD85=1,"Enter the rate you pay",IF(AF85=1,"Enter the GST rate",IF(AE85=1,"Enter what one pack sells for",IF(AI85=1,"Sells below cost",IF(AH85=1,"More than it can sell before its shelf life","OK")))))))</f>
        <v/>
      </c>
      <c r="U85" s="39" t="n"/>
      <c r="W85">
        <f>IF(LEN(D85&amp;"")=0,0,N(G85))</f>
        <v/>
      </c>
      <c r="X85">
        <f>ROUND(W85*N(H85),2)</f>
        <v/>
      </c>
      <c r="Y85">
        <f>ROUND(X85*N(I85),2)</f>
        <v/>
      </c>
      <c r="Z85">
        <f>IF(F85="Loose",N(J85),N(I85))</f>
        <v/>
      </c>
      <c r="AA85">
        <f>IF(OR('Plan'!$C$10="Regular GST, registered before buying",'Plan'!$C$10="Regular GST, registering after buying"),IF(Z85&gt;0,Y85,0),0)</f>
        <v/>
      </c>
      <c r="AB85">
        <f>ROUND(W85*N(K85),2)</f>
        <v/>
      </c>
      <c r="AC85">
        <f>IF(AB85=0,0,IF(OR('Plan'!$C$10="Regular GST, registered before buying",'Plan'!$C$10="Regular GST, registering after buying"),IF(Z85&gt;0,ROUND(AB85-AB85/(1+Z85),2),0),IF('Plan'!$C$10="Composition scheme",IF(Z85&gt;0,ROUND(AB85*0.01,2),0),0)))</f>
        <v/>
      </c>
      <c r="AD85">
        <f>IF(W85&gt;0,IF(N(H85)=0,1,0),0)</f>
        <v/>
      </c>
      <c r="AE85">
        <f>IF(W85&gt;0,IF(N(K85)=0,1,0),0)</f>
        <v/>
      </c>
      <c r="AF85">
        <f>IF(W85=0,0,IF(LEN(I85&amp;"")=0,1,IF(F85="Loose",IF(LEN(J85&amp;"")=0,1,0),0)))</f>
        <v/>
      </c>
      <c r="AG85">
        <f>IF(W85=0,0,IF(ISNUMBER(SEARCH("Licence needed",U85&amp;"")),1,0))</f>
        <v/>
      </c>
      <c r="AH85">
        <f>IF(W85=0,0,IF(N(L85)=0,0,IF(N(M85)=0,0,IF(W85/N(L85)*7&gt;N(M85),1,0))))</f>
        <v/>
      </c>
      <c r="AI85">
        <f>IF(W85=0,0,IF(AB85=0,0,IF(AB85-AC85-(X85+Y85-AA85)&lt;0,1,0)))</f>
        <v/>
      </c>
      <c r="AJ85">
        <f>IF(W85&gt;0,1,0)</f>
        <v/>
      </c>
    </row>
    <row r="86">
      <c r="B86" s="32" t="n">
        <v>81</v>
      </c>
      <c r="C86" s="13" t="n"/>
      <c r="D86" s="13" t="n"/>
      <c r="E86" s="13" t="n"/>
      <c r="F86" s="33" t="n"/>
      <c r="G86" s="34" t="n"/>
      <c r="H86" s="35" t="n"/>
      <c r="I86" s="36" t="n"/>
      <c r="J86" s="36" t="n"/>
      <c r="K86" s="35" t="n"/>
      <c r="L86" s="34" t="n"/>
      <c r="M86" s="37" t="n"/>
      <c r="N86" s="18">
        <f>IF(W86=0,"",X86+Y86)</f>
        <v/>
      </c>
      <c r="O86" s="18">
        <f>IF(W86=0,"",AA86)</f>
        <v/>
      </c>
      <c r="P86" s="18">
        <f>IF(W86=0,"",X86+Y86-AA86)</f>
        <v/>
      </c>
      <c r="Q86" s="18">
        <f>IF(W86=0,"",AB86)</f>
        <v/>
      </c>
      <c r="R86" s="18">
        <f>IF(W86=0,"",IF(AB86=0,"",AB86-AC86-(X86+Y86-AA86)))</f>
        <v/>
      </c>
      <c r="S86" s="19">
        <f>IF(W86=0,"",IF(AB86=0,"",(AB86-AC86-(X86+Y86-AA86))/AB86))</f>
        <v/>
      </c>
      <c r="T86" s="38">
        <f>IF(W86=0,"",IF(AG86=1,"Needs a licence first: see the note",IF(AD86=1,"Enter the rate you pay",IF(AF86=1,"Enter the GST rate",IF(AE86=1,"Enter what one pack sells for",IF(AI86=1,"Sells below cost",IF(AH86=1,"More than it can sell before its shelf life","OK")))))))</f>
        <v/>
      </c>
      <c r="U86" s="39" t="n"/>
      <c r="W86">
        <f>IF(LEN(D86&amp;"")=0,0,N(G86))</f>
        <v/>
      </c>
      <c r="X86">
        <f>ROUND(W86*N(H86),2)</f>
        <v/>
      </c>
      <c r="Y86">
        <f>ROUND(X86*N(I86),2)</f>
        <v/>
      </c>
      <c r="Z86">
        <f>IF(F86="Loose",N(J86),N(I86))</f>
        <v/>
      </c>
      <c r="AA86">
        <f>IF(OR('Plan'!$C$10="Regular GST, registered before buying",'Plan'!$C$10="Regular GST, registering after buying"),IF(Z86&gt;0,Y86,0),0)</f>
        <v/>
      </c>
      <c r="AB86">
        <f>ROUND(W86*N(K86),2)</f>
        <v/>
      </c>
      <c r="AC86">
        <f>IF(AB86=0,0,IF(OR('Plan'!$C$10="Regular GST, registered before buying",'Plan'!$C$10="Regular GST, registering after buying"),IF(Z86&gt;0,ROUND(AB86-AB86/(1+Z86),2),0),IF('Plan'!$C$10="Composition scheme",IF(Z86&gt;0,ROUND(AB86*0.01,2),0),0)))</f>
        <v/>
      </c>
      <c r="AD86">
        <f>IF(W86&gt;0,IF(N(H86)=0,1,0),0)</f>
        <v/>
      </c>
      <c r="AE86">
        <f>IF(W86&gt;0,IF(N(K86)=0,1,0),0)</f>
        <v/>
      </c>
      <c r="AF86">
        <f>IF(W86=0,0,IF(LEN(I86&amp;"")=0,1,IF(F86="Loose",IF(LEN(J86&amp;"")=0,1,0),0)))</f>
        <v/>
      </c>
      <c r="AG86">
        <f>IF(W86=0,0,IF(ISNUMBER(SEARCH("Licence needed",U86&amp;"")),1,0))</f>
        <v/>
      </c>
      <c r="AH86">
        <f>IF(W86=0,0,IF(N(L86)=0,0,IF(N(M86)=0,0,IF(W86/N(L86)*7&gt;N(M86),1,0))))</f>
        <v/>
      </c>
      <c r="AI86">
        <f>IF(W86=0,0,IF(AB86=0,0,IF(AB86-AC86-(X86+Y86-AA86)&lt;0,1,0)))</f>
        <v/>
      </c>
      <c r="AJ86">
        <f>IF(W86&gt;0,1,0)</f>
        <v/>
      </c>
    </row>
    <row r="87">
      <c r="B87" s="32" t="n">
        <v>82</v>
      </c>
      <c r="C87" s="13" t="n"/>
      <c r="D87" s="13" t="n"/>
      <c r="E87" s="13" t="n"/>
      <c r="F87" s="33" t="n"/>
      <c r="G87" s="34" t="n"/>
      <c r="H87" s="35" t="n"/>
      <c r="I87" s="36" t="n"/>
      <c r="J87" s="36" t="n"/>
      <c r="K87" s="35" t="n"/>
      <c r="L87" s="34" t="n"/>
      <c r="M87" s="37" t="n"/>
      <c r="N87" s="18">
        <f>IF(W87=0,"",X87+Y87)</f>
        <v/>
      </c>
      <c r="O87" s="18">
        <f>IF(W87=0,"",AA87)</f>
        <v/>
      </c>
      <c r="P87" s="18">
        <f>IF(W87=0,"",X87+Y87-AA87)</f>
        <v/>
      </c>
      <c r="Q87" s="18">
        <f>IF(W87=0,"",AB87)</f>
        <v/>
      </c>
      <c r="R87" s="18">
        <f>IF(W87=0,"",IF(AB87=0,"",AB87-AC87-(X87+Y87-AA87)))</f>
        <v/>
      </c>
      <c r="S87" s="19">
        <f>IF(W87=0,"",IF(AB87=0,"",(AB87-AC87-(X87+Y87-AA87))/AB87))</f>
        <v/>
      </c>
      <c r="T87" s="38">
        <f>IF(W87=0,"",IF(AG87=1,"Needs a licence first: see the note",IF(AD87=1,"Enter the rate you pay",IF(AF87=1,"Enter the GST rate",IF(AE87=1,"Enter what one pack sells for",IF(AI87=1,"Sells below cost",IF(AH87=1,"More than it can sell before its shelf life","OK")))))))</f>
        <v/>
      </c>
      <c r="U87" s="39" t="n"/>
      <c r="W87">
        <f>IF(LEN(D87&amp;"")=0,0,N(G87))</f>
        <v/>
      </c>
      <c r="X87">
        <f>ROUND(W87*N(H87),2)</f>
        <v/>
      </c>
      <c r="Y87">
        <f>ROUND(X87*N(I87),2)</f>
        <v/>
      </c>
      <c r="Z87">
        <f>IF(F87="Loose",N(J87),N(I87))</f>
        <v/>
      </c>
      <c r="AA87">
        <f>IF(OR('Plan'!$C$10="Regular GST, registered before buying",'Plan'!$C$10="Regular GST, registering after buying"),IF(Z87&gt;0,Y87,0),0)</f>
        <v/>
      </c>
      <c r="AB87">
        <f>ROUND(W87*N(K87),2)</f>
        <v/>
      </c>
      <c r="AC87">
        <f>IF(AB87=0,0,IF(OR('Plan'!$C$10="Regular GST, registered before buying",'Plan'!$C$10="Regular GST, registering after buying"),IF(Z87&gt;0,ROUND(AB87-AB87/(1+Z87),2),0),IF('Plan'!$C$10="Composition scheme",IF(Z87&gt;0,ROUND(AB87*0.01,2),0),0)))</f>
        <v/>
      </c>
      <c r="AD87">
        <f>IF(W87&gt;0,IF(N(H87)=0,1,0),0)</f>
        <v/>
      </c>
      <c r="AE87">
        <f>IF(W87&gt;0,IF(N(K87)=0,1,0),0)</f>
        <v/>
      </c>
      <c r="AF87">
        <f>IF(W87=0,0,IF(LEN(I87&amp;"")=0,1,IF(F87="Loose",IF(LEN(J87&amp;"")=0,1,0),0)))</f>
        <v/>
      </c>
      <c r="AG87">
        <f>IF(W87=0,0,IF(ISNUMBER(SEARCH("Licence needed",U87&amp;"")),1,0))</f>
        <v/>
      </c>
      <c r="AH87">
        <f>IF(W87=0,0,IF(N(L87)=0,0,IF(N(M87)=0,0,IF(W87/N(L87)*7&gt;N(M87),1,0))))</f>
        <v/>
      </c>
      <c r="AI87">
        <f>IF(W87=0,0,IF(AB87=0,0,IF(AB87-AC87-(X87+Y87-AA87)&lt;0,1,0)))</f>
        <v/>
      </c>
      <c r="AJ87">
        <f>IF(W87&gt;0,1,0)</f>
        <v/>
      </c>
    </row>
    <row r="88">
      <c r="B88" s="32" t="n">
        <v>83</v>
      </c>
      <c r="C88" s="13" t="n"/>
      <c r="D88" s="13" t="n"/>
      <c r="E88" s="13" t="n"/>
      <c r="F88" s="33" t="n"/>
      <c r="G88" s="34" t="n"/>
      <c r="H88" s="35" t="n"/>
      <c r="I88" s="36" t="n"/>
      <c r="J88" s="36" t="n"/>
      <c r="K88" s="35" t="n"/>
      <c r="L88" s="34" t="n"/>
      <c r="M88" s="37" t="n"/>
      <c r="N88" s="18">
        <f>IF(W88=0,"",X88+Y88)</f>
        <v/>
      </c>
      <c r="O88" s="18">
        <f>IF(W88=0,"",AA88)</f>
        <v/>
      </c>
      <c r="P88" s="18">
        <f>IF(W88=0,"",X88+Y88-AA88)</f>
        <v/>
      </c>
      <c r="Q88" s="18">
        <f>IF(W88=0,"",AB88)</f>
        <v/>
      </c>
      <c r="R88" s="18">
        <f>IF(W88=0,"",IF(AB88=0,"",AB88-AC88-(X88+Y88-AA88)))</f>
        <v/>
      </c>
      <c r="S88" s="19">
        <f>IF(W88=0,"",IF(AB88=0,"",(AB88-AC88-(X88+Y88-AA88))/AB88))</f>
        <v/>
      </c>
      <c r="T88" s="38">
        <f>IF(W88=0,"",IF(AG88=1,"Needs a licence first: see the note",IF(AD88=1,"Enter the rate you pay",IF(AF88=1,"Enter the GST rate",IF(AE88=1,"Enter what one pack sells for",IF(AI88=1,"Sells below cost",IF(AH88=1,"More than it can sell before its shelf life","OK")))))))</f>
        <v/>
      </c>
      <c r="U88" s="39" t="n"/>
      <c r="W88">
        <f>IF(LEN(D88&amp;"")=0,0,N(G88))</f>
        <v/>
      </c>
      <c r="X88">
        <f>ROUND(W88*N(H88),2)</f>
        <v/>
      </c>
      <c r="Y88">
        <f>ROUND(X88*N(I88),2)</f>
        <v/>
      </c>
      <c r="Z88">
        <f>IF(F88="Loose",N(J88),N(I88))</f>
        <v/>
      </c>
      <c r="AA88">
        <f>IF(OR('Plan'!$C$10="Regular GST, registered before buying",'Plan'!$C$10="Regular GST, registering after buying"),IF(Z88&gt;0,Y88,0),0)</f>
        <v/>
      </c>
      <c r="AB88">
        <f>ROUND(W88*N(K88),2)</f>
        <v/>
      </c>
      <c r="AC88">
        <f>IF(AB88=0,0,IF(OR('Plan'!$C$10="Regular GST, registered before buying",'Plan'!$C$10="Regular GST, registering after buying"),IF(Z88&gt;0,ROUND(AB88-AB88/(1+Z88),2),0),IF('Plan'!$C$10="Composition scheme",IF(Z88&gt;0,ROUND(AB88*0.01,2),0),0)))</f>
        <v/>
      </c>
      <c r="AD88">
        <f>IF(W88&gt;0,IF(N(H88)=0,1,0),0)</f>
        <v/>
      </c>
      <c r="AE88">
        <f>IF(W88&gt;0,IF(N(K88)=0,1,0),0)</f>
        <v/>
      </c>
      <c r="AF88">
        <f>IF(W88=0,0,IF(LEN(I88&amp;"")=0,1,IF(F88="Loose",IF(LEN(J88&amp;"")=0,1,0),0)))</f>
        <v/>
      </c>
      <c r="AG88">
        <f>IF(W88=0,0,IF(ISNUMBER(SEARCH("Licence needed",U88&amp;"")),1,0))</f>
        <v/>
      </c>
      <c r="AH88">
        <f>IF(W88=0,0,IF(N(L88)=0,0,IF(N(M88)=0,0,IF(W88/N(L88)*7&gt;N(M88),1,0))))</f>
        <v/>
      </c>
      <c r="AI88">
        <f>IF(W88=0,0,IF(AB88=0,0,IF(AB88-AC88-(X88+Y88-AA88)&lt;0,1,0)))</f>
        <v/>
      </c>
      <c r="AJ88">
        <f>IF(W88&gt;0,1,0)</f>
        <v/>
      </c>
    </row>
    <row r="89">
      <c r="B89" s="32" t="n">
        <v>84</v>
      </c>
      <c r="C89" s="13" t="n"/>
      <c r="D89" s="13" t="n"/>
      <c r="E89" s="13" t="n"/>
      <c r="F89" s="33" t="n"/>
      <c r="G89" s="34" t="n"/>
      <c r="H89" s="35" t="n"/>
      <c r="I89" s="36" t="n"/>
      <c r="J89" s="36" t="n"/>
      <c r="K89" s="35" t="n"/>
      <c r="L89" s="34" t="n"/>
      <c r="M89" s="37" t="n"/>
      <c r="N89" s="18">
        <f>IF(W89=0,"",X89+Y89)</f>
        <v/>
      </c>
      <c r="O89" s="18">
        <f>IF(W89=0,"",AA89)</f>
        <v/>
      </c>
      <c r="P89" s="18">
        <f>IF(W89=0,"",X89+Y89-AA89)</f>
        <v/>
      </c>
      <c r="Q89" s="18">
        <f>IF(W89=0,"",AB89)</f>
        <v/>
      </c>
      <c r="R89" s="18">
        <f>IF(W89=0,"",IF(AB89=0,"",AB89-AC89-(X89+Y89-AA89)))</f>
        <v/>
      </c>
      <c r="S89" s="19">
        <f>IF(W89=0,"",IF(AB89=0,"",(AB89-AC89-(X89+Y89-AA89))/AB89))</f>
        <v/>
      </c>
      <c r="T89" s="38">
        <f>IF(W89=0,"",IF(AG89=1,"Needs a licence first: see the note",IF(AD89=1,"Enter the rate you pay",IF(AF89=1,"Enter the GST rate",IF(AE89=1,"Enter what one pack sells for",IF(AI89=1,"Sells below cost",IF(AH89=1,"More than it can sell before its shelf life","OK")))))))</f>
        <v/>
      </c>
      <c r="U89" s="39" t="n"/>
      <c r="W89">
        <f>IF(LEN(D89&amp;"")=0,0,N(G89))</f>
        <v/>
      </c>
      <c r="X89">
        <f>ROUND(W89*N(H89),2)</f>
        <v/>
      </c>
      <c r="Y89">
        <f>ROUND(X89*N(I89),2)</f>
        <v/>
      </c>
      <c r="Z89">
        <f>IF(F89="Loose",N(J89),N(I89))</f>
        <v/>
      </c>
      <c r="AA89">
        <f>IF(OR('Plan'!$C$10="Regular GST, registered before buying",'Plan'!$C$10="Regular GST, registering after buying"),IF(Z89&gt;0,Y89,0),0)</f>
        <v/>
      </c>
      <c r="AB89">
        <f>ROUND(W89*N(K89),2)</f>
        <v/>
      </c>
      <c r="AC89">
        <f>IF(AB89=0,0,IF(OR('Plan'!$C$10="Regular GST, registered before buying",'Plan'!$C$10="Regular GST, registering after buying"),IF(Z89&gt;0,ROUND(AB89-AB89/(1+Z89),2),0),IF('Plan'!$C$10="Composition scheme",IF(Z89&gt;0,ROUND(AB89*0.01,2),0),0)))</f>
        <v/>
      </c>
      <c r="AD89">
        <f>IF(W89&gt;0,IF(N(H89)=0,1,0),0)</f>
        <v/>
      </c>
      <c r="AE89">
        <f>IF(W89&gt;0,IF(N(K89)=0,1,0),0)</f>
        <v/>
      </c>
      <c r="AF89">
        <f>IF(W89=0,0,IF(LEN(I89&amp;"")=0,1,IF(F89="Loose",IF(LEN(J89&amp;"")=0,1,0),0)))</f>
        <v/>
      </c>
      <c r="AG89">
        <f>IF(W89=0,0,IF(ISNUMBER(SEARCH("Licence needed",U89&amp;"")),1,0))</f>
        <v/>
      </c>
      <c r="AH89">
        <f>IF(W89=0,0,IF(N(L89)=0,0,IF(N(M89)=0,0,IF(W89/N(L89)*7&gt;N(M89),1,0))))</f>
        <v/>
      </c>
      <c r="AI89">
        <f>IF(W89=0,0,IF(AB89=0,0,IF(AB89-AC89-(X89+Y89-AA89)&lt;0,1,0)))</f>
        <v/>
      </c>
      <c r="AJ89">
        <f>IF(W89&gt;0,1,0)</f>
        <v/>
      </c>
    </row>
    <row r="90">
      <c r="B90" s="32" t="n">
        <v>85</v>
      </c>
      <c r="C90" s="13" t="n"/>
      <c r="D90" s="13" t="n"/>
      <c r="E90" s="13" t="n"/>
      <c r="F90" s="33" t="n"/>
      <c r="G90" s="34" t="n"/>
      <c r="H90" s="35" t="n"/>
      <c r="I90" s="36" t="n"/>
      <c r="J90" s="36" t="n"/>
      <c r="K90" s="35" t="n"/>
      <c r="L90" s="34" t="n"/>
      <c r="M90" s="37" t="n"/>
      <c r="N90" s="18">
        <f>IF(W90=0,"",X90+Y90)</f>
        <v/>
      </c>
      <c r="O90" s="18">
        <f>IF(W90=0,"",AA90)</f>
        <v/>
      </c>
      <c r="P90" s="18">
        <f>IF(W90=0,"",X90+Y90-AA90)</f>
        <v/>
      </c>
      <c r="Q90" s="18">
        <f>IF(W90=0,"",AB90)</f>
        <v/>
      </c>
      <c r="R90" s="18">
        <f>IF(W90=0,"",IF(AB90=0,"",AB90-AC90-(X90+Y90-AA90)))</f>
        <v/>
      </c>
      <c r="S90" s="19">
        <f>IF(W90=0,"",IF(AB90=0,"",(AB90-AC90-(X90+Y90-AA90))/AB90))</f>
        <v/>
      </c>
      <c r="T90" s="38">
        <f>IF(W90=0,"",IF(AG90=1,"Needs a licence first: see the note",IF(AD90=1,"Enter the rate you pay",IF(AF90=1,"Enter the GST rate",IF(AE90=1,"Enter what one pack sells for",IF(AI90=1,"Sells below cost",IF(AH90=1,"More than it can sell before its shelf life","OK")))))))</f>
        <v/>
      </c>
      <c r="U90" s="39" t="n"/>
      <c r="W90">
        <f>IF(LEN(D90&amp;"")=0,0,N(G90))</f>
        <v/>
      </c>
      <c r="X90">
        <f>ROUND(W90*N(H90),2)</f>
        <v/>
      </c>
      <c r="Y90">
        <f>ROUND(X90*N(I90),2)</f>
        <v/>
      </c>
      <c r="Z90">
        <f>IF(F90="Loose",N(J90),N(I90))</f>
        <v/>
      </c>
      <c r="AA90">
        <f>IF(OR('Plan'!$C$10="Regular GST, registered before buying",'Plan'!$C$10="Regular GST, registering after buying"),IF(Z90&gt;0,Y90,0),0)</f>
        <v/>
      </c>
      <c r="AB90">
        <f>ROUND(W90*N(K90),2)</f>
        <v/>
      </c>
      <c r="AC90">
        <f>IF(AB90=0,0,IF(OR('Plan'!$C$10="Regular GST, registered before buying",'Plan'!$C$10="Regular GST, registering after buying"),IF(Z90&gt;0,ROUND(AB90-AB90/(1+Z90),2),0),IF('Plan'!$C$10="Composition scheme",IF(Z90&gt;0,ROUND(AB90*0.01,2),0),0)))</f>
        <v/>
      </c>
      <c r="AD90">
        <f>IF(W90&gt;0,IF(N(H90)=0,1,0),0)</f>
        <v/>
      </c>
      <c r="AE90">
        <f>IF(W90&gt;0,IF(N(K90)=0,1,0),0)</f>
        <v/>
      </c>
      <c r="AF90">
        <f>IF(W90=0,0,IF(LEN(I90&amp;"")=0,1,IF(F90="Loose",IF(LEN(J90&amp;"")=0,1,0),0)))</f>
        <v/>
      </c>
      <c r="AG90">
        <f>IF(W90=0,0,IF(ISNUMBER(SEARCH("Licence needed",U90&amp;"")),1,0))</f>
        <v/>
      </c>
      <c r="AH90">
        <f>IF(W90=0,0,IF(N(L90)=0,0,IF(N(M90)=0,0,IF(W90/N(L90)*7&gt;N(M90),1,0))))</f>
        <v/>
      </c>
      <c r="AI90">
        <f>IF(W90=0,0,IF(AB90=0,0,IF(AB90-AC90-(X90+Y90-AA90)&lt;0,1,0)))</f>
        <v/>
      </c>
      <c r="AJ90">
        <f>IF(W90&gt;0,1,0)</f>
        <v/>
      </c>
    </row>
    <row r="91">
      <c r="B91" s="32" t="n">
        <v>86</v>
      </c>
      <c r="C91" s="13" t="n"/>
      <c r="D91" s="13" t="n"/>
      <c r="E91" s="13" t="n"/>
      <c r="F91" s="33" t="n"/>
      <c r="G91" s="34" t="n"/>
      <c r="H91" s="35" t="n"/>
      <c r="I91" s="36" t="n"/>
      <c r="J91" s="36" t="n"/>
      <c r="K91" s="35" t="n"/>
      <c r="L91" s="34" t="n"/>
      <c r="M91" s="37" t="n"/>
      <c r="N91" s="18">
        <f>IF(W91=0,"",X91+Y91)</f>
        <v/>
      </c>
      <c r="O91" s="18">
        <f>IF(W91=0,"",AA91)</f>
        <v/>
      </c>
      <c r="P91" s="18">
        <f>IF(W91=0,"",X91+Y91-AA91)</f>
        <v/>
      </c>
      <c r="Q91" s="18">
        <f>IF(W91=0,"",AB91)</f>
        <v/>
      </c>
      <c r="R91" s="18">
        <f>IF(W91=0,"",IF(AB91=0,"",AB91-AC91-(X91+Y91-AA91)))</f>
        <v/>
      </c>
      <c r="S91" s="19">
        <f>IF(W91=0,"",IF(AB91=0,"",(AB91-AC91-(X91+Y91-AA91))/AB91))</f>
        <v/>
      </c>
      <c r="T91" s="38">
        <f>IF(W91=0,"",IF(AG91=1,"Needs a licence first: see the note",IF(AD91=1,"Enter the rate you pay",IF(AF91=1,"Enter the GST rate",IF(AE91=1,"Enter what one pack sells for",IF(AI91=1,"Sells below cost",IF(AH91=1,"More than it can sell before its shelf life","OK")))))))</f>
        <v/>
      </c>
      <c r="U91" s="39" t="n"/>
      <c r="W91">
        <f>IF(LEN(D91&amp;"")=0,0,N(G91))</f>
        <v/>
      </c>
      <c r="X91">
        <f>ROUND(W91*N(H91),2)</f>
        <v/>
      </c>
      <c r="Y91">
        <f>ROUND(X91*N(I91),2)</f>
        <v/>
      </c>
      <c r="Z91">
        <f>IF(F91="Loose",N(J91),N(I91))</f>
        <v/>
      </c>
      <c r="AA91">
        <f>IF(OR('Plan'!$C$10="Regular GST, registered before buying",'Plan'!$C$10="Regular GST, registering after buying"),IF(Z91&gt;0,Y91,0),0)</f>
        <v/>
      </c>
      <c r="AB91">
        <f>ROUND(W91*N(K91),2)</f>
        <v/>
      </c>
      <c r="AC91">
        <f>IF(AB91=0,0,IF(OR('Plan'!$C$10="Regular GST, registered before buying",'Plan'!$C$10="Regular GST, registering after buying"),IF(Z91&gt;0,ROUND(AB91-AB91/(1+Z91),2),0),IF('Plan'!$C$10="Composition scheme",IF(Z91&gt;0,ROUND(AB91*0.01,2),0),0)))</f>
        <v/>
      </c>
      <c r="AD91">
        <f>IF(W91&gt;0,IF(N(H91)=0,1,0),0)</f>
        <v/>
      </c>
      <c r="AE91">
        <f>IF(W91&gt;0,IF(N(K91)=0,1,0),0)</f>
        <v/>
      </c>
      <c r="AF91">
        <f>IF(W91=0,0,IF(LEN(I91&amp;"")=0,1,IF(F91="Loose",IF(LEN(J91&amp;"")=0,1,0),0)))</f>
        <v/>
      </c>
      <c r="AG91">
        <f>IF(W91=0,0,IF(ISNUMBER(SEARCH("Licence needed",U91&amp;"")),1,0))</f>
        <v/>
      </c>
      <c r="AH91">
        <f>IF(W91=0,0,IF(N(L91)=0,0,IF(N(M91)=0,0,IF(W91/N(L91)*7&gt;N(M91),1,0))))</f>
        <v/>
      </c>
      <c r="AI91">
        <f>IF(W91=0,0,IF(AB91=0,0,IF(AB91-AC91-(X91+Y91-AA91)&lt;0,1,0)))</f>
        <v/>
      </c>
      <c r="AJ91">
        <f>IF(W91&gt;0,1,0)</f>
        <v/>
      </c>
    </row>
    <row r="92">
      <c r="B92" s="32" t="n">
        <v>87</v>
      </c>
      <c r="C92" s="13" t="n"/>
      <c r="D92" s="13" t="n"/>
      <c r="E92" s="13" t="n"/>
      <c r="F92" s="33" t="n"/>
      <c r="G92" s="34" t="n"/>
      <c r="H92" s="35" t="n"/>
      <c r="I92" s="36" t="n"/>
      <c r="J92" s="36" t="n"/>
      <c r="K92" s="35" t="n"/>
      <c r="L92" s="34" t="n"/>
      <c r="M92" s="37" t="n"/>
      <c r="N92" s="18">
        <f>IF(W92=0,"",X92+Y92)</f>
        <v/>
      </c>
      <c r="O92" s="18">
        <f>IF(W92=0,"",AA92)</f>
        <v/>
      </c>
      <c r="P92" s="18">
        <f>IF(W92=0,"",X92+Y92-AA92)</f>
        <v/>
      </c>
      <c r="Q92" s="18">
        <f>IF(W92=0,"",AB92)</f>
        <v/>
      </c>
      <c r="R92" s="18">
        <f>IF(W92=0,"",IF(AB92=0,"",AB92-AC92-(X92+Y92-AA92)))</f>
        <v/>
      </c>
      <c r="S92" s="19">
        <f>IF(W92=0,"",IF(AB92=0,"",(AB92-AC92-(X92+Y92-AA92))/AB92))</f>
        <v/>
      </c>
      <c r="T92" s="38">
        <f>IF(W92=0,"",IF(AG92=1,"Needs a licence first: see the note",IF(AD92=1,"Enter the rate you pay",IF(AF92=1,"Enter the GST rate",IF(AE92=1,"Enter what one pack sells for",IF(AI92=1,"Sells below cost",IF(AH92=1,"More than it can sell before its shelf life","OK")))))))</f>
        <v/>
      </c>
      <c r="U92" s="39" t="n"/>
      <c r="W92">
        <f>IF(LEN(D92&amp;"")=0,0,N(G92))</f>
        <v/>
      </c>
      <c r="X92">
        <f>ROUND(W92*N(H92),2)</f>
        <v/>
      </c>
      <c r="Y92">
        <f>ROUND(X92*N(I92),2)</f>
        <v/>
      </c>
      <c r="Z92">
        <f>IF(F92="Loose",N(J92),N(I92))</f>
        <v/>
      </c>
      <c r="AA92">
        <f>IF(OR('Plan'!$C$10="Regular GST, registered before buying",'Plan'!$C$10="Regular GST, registering after buying"),IF(Z92&gt;0,Y92,0),0)</f>
        <v/>
      </c>
      <c r="AB92">
        <f>ROUND(W92*N(K92),2)</f>
        <v/>
      </c>
      <c r="AC92">
        <f>IF(AB92=0,0,IF(OR('Plan'!$C$10="Regular GST, registered before buying",'Plan'!$C$10="Regular GST, registering after buying"),IF(Z92&gt;0,ROUND(AB92-AB92/(1+Z92),2),0),IF('Plan'!$C$10="Composition scheme",IF(Z92&gt;0,ROUND(AB92*0.01,2),0),0)))</f>
        <v/>
      </c>
      <c r="AD92">
        <f>IF(W92&gt;0,IF(N(H92)=0,1,0),0)</f>
        <v/>
      </c>
      <c r="AE92">
        <f>IF(W92&gt;0,IF(N(K92)=0,1,0),0)</f>
        <v/>
      </c>
      <c r="AF92">
        <f>IF(W92=0,0,IF(LEN(I92&amp;"")=0,1,IF(F92="Loose",IF(LEN(J92&amp;"")=0,1,0),0)))</f>
        <v/>
      </c>
      <c r="AG92">
        <f>IF(W92=0,0,IF(ISNUMBER(SEARCH("Licence needed",U92&amp;"")),1,0))</f>
        <v/>
      </c>
      <c r="AH92">
        <f>IF(W92=0,0,IF(N(L92)=0,0,IF(N(M92)=0,0,IF(W92/N(L92)*7&gt;N(M92),1,0))))</f>
        <v/>
      </c>
      <c r="AI92">
        <f>IF(W92=0,0,IF(AB92=0,0,IF(AB92-AC92-(X92+Y92-AA92)&lt;0,1,0)))</f>
        <v/>
      </c>
      <c r="AJ92">
        <f>IF(W92&gt;0,1,0)</f>
        <v/>
      </c>
    </row>
    <row r="93">
      <c r="B93" s="32" t="n">
        <v>88</v>
      </c>
      <c r="C93" s="13" t="n"/>
      <c r="D93" s="13" t="n"/>
      <c r="E93" s="13" t="n"/>
      <c r="F93" s="33" t="n"/>
      <c r="G93" s="34" t="n"/>
      <c r="H93" s="35" t="n"/>
      <c r="I93" s="36" t="n"/>
      <c r="J93" s="36" t="n"/>
      <c r="K93" s="35" t="n"/>
      <c r="L93" s="34" t="n"/>
      <c r="M93" s="37" t="n"/>
      <c r="N93" s="18">
        <f>IF(W93=0,"",X93+Y93)</f>
        <v/>
      </c>
      <c r="O93" s="18">
        <f>IF(W93=0,"",AA93)</f>
        <v/>
      </c>
      <c r="P93" s="18">
        <f>IF(W93=0,"",X93+Y93-AA93)</f>
        <v/>
      </c>
      <c r="Q93" s="18">
        <f>IF(W93=0,"",AB93)</f>
        <v/>
      </c>
      <c r="R93" s="18">
        <f>IF(W93=0,"",IF(AB93=0,"",AB93-AC93-(X93+Y93-AA93)))</f>
        <v/>
      </c>
      <c r="S93" s="19">
        <f>IF(W93=0,"",IF(AB93=0,"",(AB93-AC93-(X93+Y93-AA93))/AB93))</f>
        <v/>
      </c>
      <c r="T93" s="38">
        <f>IF(W93=0,"",IF(AG93=1,"Needs a licence first: see the note",IF(AD93=1,"Enter the rate you pay",IF(AF93=1,"Enter the GST rate",IF(AE93=1,"Enter what one pack sells for",IF(AI93=1,"Sells below cost",IF(AH93=1,"More than it can sell before its shelf life","OK")))))))</f>
        <v/>
      </c>
      <c r="U93" s="39" t="n"/>
      <c r="W93">
        <f>IF(LEN(D93&amp;"")=0,0,N(G93))</f>
        <v/>
      </c>
      <c r="X93">
        <f>ROUND(W93*N(H93),2)</f>
        <v/>
      </c>
      <c r="Y93">
        <f>ROUND(X93*N(I93),2)</f>
        <v/>
      </c>
      <c r="Z93">
        <f>IF(F93="Loose",N(J93),N(I93))</f>
        <v/>
      </c>
      <c r="AA93">
        <f>IF(OR('Plan'!$C$10="Regular GST, registered before buying",'Plan'!$C$10="Regular GST, registering after buying"),IF(Z93&gt;0,Y93,0),0)</f>
        <v/>
      </c>
      <c r="AB93">
        <f>ROUND(W93*N(K93),2)</f>
        <v/>
      </c>
      <c r="AC93">
        <f>IF(AB93=0,0,IF(OR('Plan'!$C$10="Regular GST, registered before buying",'Plan'!$C$10="Regular GST, registering after buying"),IF(Z93&gt;0,ROUND(AB93-AB93/(1+Z93),2),0),IF('Plan'!$C$10="Composition scheme",IF(Z93&gt;0,ROUND(AB93*0.01,2),0),0)))</f>
        <v/>
      </c>
      <c r="AD93">
        <f>IF(W93&gt;0,IF(N(H93)=0,1,0),0)</f>
        <v/>
      </c>
      <c r="AE93">
        <f>IF(W93&gt;0,IF(N(K93)=0,1,0),0)</f>
        <v/>
      </c>
      <c r="AF93">
        <f>IF(W93=0,0,IF(LEN(I93&amp;"")=0,1,IF(F93="Loose",IF(LEN(J93&amp;"")=0,1,0),0)))</f>
        <v/>
      </c>
      <c r="AG93">
        <f>IF(W93=0,0,IF(ISNUMBER(SEARCH("Licence needed",U93&amp;"")),1,0))</f>
        <v/>
      </c>
      <c r="AH93">
        <f>IF(W93=0,0,IF(N(L93)=0,0,IF(N(M93)=0,0,IF(W93/N(L93)*7&gt;N(M93),1,0))))</f>
        <v/>
      </c>
      <c r="AI93">
        <f>IF(W93=0,0,IF(AB93=0,0,IF(AB93-AC93-(X93+Y93-AA93)&lt;0,1,0)))</f>
        <v/>
      </c>
      <c r="AJ93">
        <f>IF(W93&gt;0,1,0)</f>
        <v/>
      </c>
    </row>
    <row r="94">
      <c r="B94" s="32" t="n">
        <v>89</v>
      </c>
      <c r="C94" s="13" t="n"/>
      <c r="D94" s="13" t="n"/>
      <c r="E94" s="13" t="n"/>
      <c r="F94" s="33" t="n"/>
      <c r="G94" s="34" t="n"/>
      <c r="H94" s="35" t="n"/>
      <c r="I94" s="36" t="n"/>
      <c r="J94" s="36" t="n"/>
      <c r="K94" s="35" t="n"/>
      <c r="L94" s="34" t="n"/>
      <c r="M94" s="37" t="n"/>
      <c r="N94" s="18">
        <f>IF(W94=0,"",X94+Y94)</f>
        <v/>
      </c>
      <c r="O94" s="18">
        <f>IF(W94=0,"",AA94)</f>
        <v/>
      </c>
      <c r="P94" s="18">
        <f>IF(W94=0,"",X94+Y94-AA94)</f>
        <v/>
      </c>
      <c r="Q94" s="18">
        <f>IF(W94=0,"",AB94)</f>
        <v/>
      </c>
      <c r="R94" s="18">
        <f>IF(W94=0,"",IF(AB94=0,"",AB94-AC94-(X94+Y94-AA94)))</f>
        <v/>
      </c>
      <c r="S94" s="19">
        <f>IF(W94=0,"",IF(AB94=0,"",(AB94-AC94-(X94+Y94-AA94))/AB94))</f>
        <v/>
      </c>
      <c r="T94" s="38">
        <f>IF(W94=0,"",IF(AG94=1,"Needs a licence first: see the note",IF(AD94=1,"Enter the rate you pay",IF(AF94=1,"Enter the GST rate",IF(AE94=1,"Enter what one pack sells for",IF(AI94=1,"Sells below cost",IF(AH94=1,"More than it can sell before its shelf life","OK")))))))</f>
        <v/>
      </c>
      <c r="U94" s="39" t="n"/>
      <c r="W94">
        <f>IF(LEN(D94&amp;"")=0,0,N(G94))</f>
        <v/>
      </c>
      <c r="X94">
        <f>ROUND(W94*N(H94),2)</f>
        <v/>
      </c>
      <c r="Y94">
        <f>ROUND(X94*N(I94),2)</f>
        <v/>
      </c>
      <c r="Z94">
        <f>IF(F94="Loose",N(J94),N(I94))</f>
        <v/>
      </c>
      <c r="AA94">
        <f>IF(OR('Plan'!$C$10="Regular GST, registered before buying",'Plan'!$C$10="Regular GST, registering after buying"),IF(Z94&gt;0,Y94,0),0)</f>
        <v/>
      </c>
      <c r="AB94">
        <f>ROUND(W94*N(K94),2)</f>
        <v/>
      </c>
      <c r="AC94">
        <f>IF(AB94=0,0,IF(OR('Plan'!$C$10="Regular GST, registered before buying",'Plan'!$C$10="Regular GST, registering after buying"),IF(Z94&gt;0,ROUND(AB94-AB94/(1+Z94),2),0),IF('Plan'!$C$10="Composition scheme",IF(Z94&gt;0,ROUND(AB94*0.01,2),0),0)))</f>
        <v/>
      </c>
      <c r="AD94">
        <f>IF(W94&gt;0,IF(N(H94)=0,1,0),0)</f>
        <v/>
      </c>
      <c r="AE94">
        <f>IF(W94&gt;0,IF(N(K94)=0,1,0),0)</f>
        <v/>
      </c>
      <c r="AF94">
        <f>IF(W94=0,0,IF(LEN(I94&amp;"")=0,1,IF(F94="Loose",IF(LEN(J94&amp;"")=0,1,0),0)))</f>
        <v/>
      </c>
      <c r="AG94">
        <f>IF(W94=0,0,IF(ISNUMBER(SEARCH("Licence needed",U94&amp;"")),1,0))</f>
        <v/>
      </c>
      <c r="AH94">
        <f>IF(W94=0,0,IF(N(L94)=0,0,IF(N(M94)=0,0,IF(W94/N(L94)*7&gt;N(M94),1,0))))</f>
        <v/>
      </c>
      <c r="AI94">
        <f>IF(W94=0,0,IF(AB94=0,0,IF(AB94-AC94-(X94+Y94-AA94)&lt;0,1,0)))</f>
        <v/>
      </c>
      <c r="AJ94">
        <f>IF(W94&gt;0,1,0)</f>
        <v/>
      </c>
    </row>
    <row r="95">
      <c r="B95" s="32" t="n">
        <v>90</v>
      </c>
      <c r="C95" s="13" t="n"/>
      <c r="D95" s="13" t="n"/>
      <c r="E95" s="13" t="n"/>
      <c r="F95" s="33" t="n"/>
      <c r="G95" s="34" t="n"/>
      <c r="H95" s="35" t="n"/>
      <c r="I95" s="36" t="n"/>
      <c r="J95" s="36" t="n"/>
      <c r="K95" s="35" t="n"/>
      <c r="L95" s="34" t="n"/>
      <c r="M95" s="37" t="n"/>
      <c r="N95" s="18">
        <f>IF(W95=0,"",X95+Y95)</f>
        <v/>
      </c>
      <c r="O95" s="18">
        <f>IF(W95=0,"",AA95)</f>
        <v/>
      </c>
      <c r="P95" s="18">
        <f>IF(W95=0,"",X95+Y95-AA95)</f>
        <v/>
      </c>
      <c r="Q95" s="18">
        <f>IF(W95=0,"",AB95)</f>
        <v/>
      </c>
      <c r="R95" s="18">
        <f>IF(W95=0,"",IF(AB95=0,"",AB95-AC95-(X95+Y95-AA95)))</f>
        <v/>
      </c>
      <c r="S95" s="19">
        <f>IF(W95=0,"",IF(AB95=0,"",(AB95-AC95-(X95+Y95-AA95))/AB95))</f>
        <v/>
      </c>
      <c r="T95" s="38">
        <f>IF(W95=0,"",IF(AG95=1,"Needs a licence first: see the note",IF(AD95=1,"Enter the rate you pay",IF(AF95=1,"Enter the GST rate",IF(AE95=1,"Enter what one pack sells for",IF(AI95=1,"Sells below cost",IF(AH95=1,"More than it can sell before its shelf life","OK")))))))</f>
        <v/>
      </c>
      <c r="U95" s="39" t="n"/>
      <c r="W95">
        <f>IF(LEN(D95&amp;"")=0,0,N(G95))</f>
        <v/>
      </c>
      <c r="X95">
        <f>ROUND(W95*N(H95),2)</f>
        <v/>
      </c>
      <c r="Y95">
        <f>ROUND(X95*N(I95),2)</f>
        <v/>
      </c>
      <c r="Z95">
        <f>IF(F95="Loose",N(J95),N(I95))</f>
        <v/>
      </c>
      <c r="AA95">
        <f>IF(OR('Plan'!$C$10="Regular GST, registered before buying",'Plan'!$C$10="Regular GST, registering after buying"),IF(Z95&gt;0,Y95,0),0)</f>
        <v/>
      </c>
      <c r="AB95">
        <f>ROUND(W95*N(K95),2)</f>
        <v/>
      </c>
      <c r="AC95">
        <f>IF(AB95=0,0,IF(OR('Plan'!$C$10="Regular GST, registered before buying",'Plan'!$C$10="Regular GST, registering after buying"),IF(Z95&gt;0,ROUND(AB95-AB95/(1+Z95),2),0),IF('Plan'!$C$10="Composition scheme",IF(Z95&gt;0,ROUND(AB95*0.01,2),0),0)))</f>
        <v/>
      </c>
      <c r="AD95">
        <f>IF(W95&gt;0,IF(N(H95)=0,1,0),0)</f>
        <v/>
      </c>
      <c r="AE95">
        <f>IF(W95&gt;0,IF(N(K95)=0,1,0),0)</f>
        <v/>
      </c>
      <c r="AF95">
        <f>IF(W95=0,0,IF(LEN(I95&amp;"")=0,1,IF(F95="Loose",IF(LEN(J95&amp;"")=0,1,0),0)))</f>
        <v/>
      </c>
      <c r="AG95">
        <f>IF(W95=0,0,IF(ISNUMBER(SEARCH("Licence needed",U95&amp;"")),1,0))</f>
        <v/>
      </c>
      <c r="AH95">
        <f>IF(W95=0,0,IF(N(L95)=0,0,IF(N(M95)=0,0,IF(W95/N(L95)*7&gt;N(M95),1,0))))</f>
        <v/>
      </c>
      <c r="AI95">
        <f>IF(W95=0,0,IF(AB95=0,0,IF(AB95-AC95-(X95+Y95-AA95)&lt;0,1,0)))</f>
        <v/>
      </c>
      <c r="AJ95">
        <f>IF(W95&gt;0,1,0)</f>
        <v/>
      </c>
    </row>
    <row r="96">
      <c r="B96" s="32" t="n">
        <v>91</v>
      </c>
      <c r="C96" s="13" t="n"/>
      <c r="D96" s="13" t="n"/>
      <c r="E96" s="13" t="n"/>
      <c r="F96" s="33" t="n"/>
      <c r="G96" s="34" t="n"/>
      <c r="H96" s="35" t="n"/>
      <c r="I96" s="36" t="n"/>
      <c r="J96" s="36" t="n"/>
      <c r="K96" s="35" t="n"/>
      <c r="L96" s="34" t="n"/>
      <c r="M96" s="37" t="n"/>
      <c r="N96" s="18">
        <f>IF(W96=0,"",X96+Y96)</f>
        <v/>
      </c>
      <c r="O96" s="18">
        <f>IF(W96=0,"",AA96)</f>
        <v/>
      </c>
      <c r="P96" s="18">
        <f>IF(W96=0,"",X96+Y96-AA96)</f>
        <v/>
      </c>
      <c r="Q96" s="18">
        <f>IF(W96=0,"",AB96)</f>
        <v/>
      </c>
      <c r="R96" s="18">
        <f>IF(W96=0,"",IF(AB96=0,"",AB96-AC96-(X96+Y96-AA96)))</f>
        <v/>
      </c>
      <c r="S96" s="19">
        <f>IF(W96=0,"",IF(AB96=0,"",(AB96-AC96-(X96+Y96-AA96))/AB96))</f>
        <v/>
      </c>
      <c r="T96" s="38">
        <f>IF(W96=0,"",IF(AG96=1,"Needs a licence first: see the note",IF(AD96=1,"Enter the rate you pay",IF(AF96=1,"Enter the GST rate",IF(AE96=1,"Enter what one pack sells for",IF(AI96=1,"Sells below cost",IF(AH96=1,"More than it can sell before its shelf life","OK")))))))</f>
        <v/>
      </c>
      <c r="U96" s="39" t="n"/>
      <c r="W96">
        <f>IF(LEN(D96&amp;"")=0,0,N(G96))</f>
        <v/>
      </c>
      <c r="X96">
        <f>ROUND(W96*N(H96),2)</f>
        <v/>
      </c>
      <c r="Y96">
        <f>ROUND(X96*N(I96),2)</f>
        <v/>
      </c>
      <c r="Z96">
        <f>IF(F96="Loose",N(J96),N(I96))</f>
        <v/>
      </c>
      <c r="AA96">
        <f>IF(OR('Plan'!$C$10="Regular GST, registered before buying",'Plan'!$C$10="Regular GST, registering after buying"),IF(Z96&gt;0,Y96,0),0)</f>
        <v/>
      </c>
      <c r="AB96">
        <f>ROUND(W96*N(K96),2)</f>
        <v/>
      </c>
      <c r="AC96">
        <f>IF(AB96=0,0,IF(OR('Plan'!$C$10="Regular GST, registered before buying",'Plan'!$C$10="Regular GST, registering after buying"),IF(Z96&gt;0,ROUND(AB96-AB96/(1+Z96),2),0),IF('Plan'!$C$10="Composition scheme",IF(Z96&gt;0,ROUND(AB96*0.01,2),0),0)))</f>
        <v/>
      </c>
      <c r="AD96">
        <f>IF(W96&gt;0,IF(N(H96)=0,1,0),0)</f>
        <v/>
      </c>
      <c r="AE96">
        <f>IF(W96&gt;0,IF(N(K96)=0,1,0),0)</f>
        <v/>
      </c>
      <c r="AF96">
        <f>IF(W96=0,0,IF(LEN(I96&amp;"")=0,1,IF(F96="Loose",IF(LEN(J96&amp;"")=0,1,0),0)))</f>
        <v/>
      </c>
      <c r="AG96">
        <f>IF(W96=0,0,IF(ISNUMBER(SEARCH("Licence needed",U96&amp;"")),1,0))</f>
        <v/>
      </c>
      <c r="AH96">
        <f>IF(W96=0,0,IF(N(L96)=0,0,IF(N(M96)=0,0,IF(W96/N(L96)*7&gt;N(M96),1,0))))</f>
        <v/>
      </c>
      <c r="AI96">
        <f>IF(W96=0,0,IF(AB96=0,0,IF(AB96-AC96-(X96+Y96-AA96)&lt;0,1,0)))</f>
        <v/>
      </c>
      <c r="AJ96">
        <f>IF(W96&gt;0,1,0)</f>
        <v/>
      </c>
    </row>
    <row r="97">
      <c r="B97" s="32" t="n">
        <v>92</v>
      </c>
      <c r="C97" s="13" t="n"/>
      <c r="D97" s="13" t="n"/>
      <c r="E97" s="13" t="n"/>
      <c r="F97" s="33" t="n"/>
      <c r="G97" s="34" t="n"/>
      <c r="H97" s="35" t="n"/>
      <c r="I97" s="36" t="n"/>
      <c r="J97" s="36" t="n"/>
      <c r="K97" s="35" t="n"/>
      <c r="L97" s="34" t="n"/>
      <c r="M97" s="37" t="n"/>
      <c r="N97" s="18">
        <f>IF(W97=0,"",X97+Y97)</f>
        <v/>
      </c>
      <c r="O97" s="18">
        <f>IF(W97=0,"",AA97)</f>
        <v/>
      </c>
      <c r="P97" s="18">
        <f>IF(W97=0,"",X97+Y97-AA97)</f>
        <v/>
      </c>
      <c r="Q97" s="18">
        <f>IF(W97=0,"",AB97)</f>
        <v/>
      </c>
      <c r="R97" s="18">
        <f>IF(W97=0,"",IF(AB97=0,"",AB97-AC97-(X97+Y97-AA97)))</f>
        <v/>
      </c>
      <c r="S97" s="19">
        <f>IF(W97=0,"",IF(AB97=0,"",(AB97-AC97-(X97+Y97-AA97))/AB97))</f>
        <v/>
      </c>
      <c r="T97" s="38">
        <f>IF(W97=0,"",IF(AG97=1,"Needs a licence first: see the note",IF(AD97=1,"Enter the rate you pay",IF(AF97=1,"Enter the GST rate",IF(AE97=1,"Enter what one pack sells for",IF(AI97=1,"Sells below cost",IF(AH97=1,"More than it can sell before its shelf life","OK")))))))</f>
        <v/>
      </c>
      <c r="U97" s="39" t="n"/>
      <c r="W97">
        <f>IF(LEN(D97&amp;"")=0,0,N(G97))</f>
        <v/>
      </c>
      <c r="X97">
        <f>ROUND(W97*N(H97),2)</f>
        <v/>
      </c>
      <c r="Y97">
        <f>ROUND(X97*N(I97),2)</f>
        <v/>
      </c>
      <c r="Z97">
        <f>IF(F97="Loose",N(J97),N(I97))</f>
        <v/>
      </c>
      <c r="AA97">
        <f>IF(OR('Plan'!$C$10="Regular GST, registered before buying",'Plan'!$C$10="Regular GST, registering after buying"),IF(Z97&gt;0,Y97,0),0)</f>
        <v/>
      </c>
      <c r="AB97">
        <f>ROUND(W97*N(K97),2)</f>
        <v/>
      </c>
      <c r="AC97">
        <f>IF(AB97=0,0,IF(OR('Plan'!$C$10="Regular GST, registered before buying",'Plan'!$C$10="Regular GST, registering after buying"),IF(Z97&gt;0,ROUND(AB97-AB97/(1+Z97),2),0),IF('Plan'!$C$10="Composition scheme",IF(Z97&gt;0,ROUND(AB97*0.01,2),0),0)))</f>
        <v/>
      </c>
      <c r="AD97">
        <f>IF(W97&gt;0,IF(N(H97)=0,1,0),0)</f>
        <v/>
      </c>
      <c r="AE97">
        <f>IF(W97&gt;0,IF(N(K97)=0,1,0),0)</f>
        <v/>
      </c>
      <c r="AF97">
        <f>IF(W97=0,0,IF(LEN(I97&amp;"")=0,1,IF(F97="Loose",IF(LEN(J97&amp;"")=0,1,0),0)))</f>
        <v/>
      </c>
      <c r="AG97">
        <f>IF(W97=0,0,IF(ISNUMBER(SEARCH("Licence needed",U97&amp;"")),1,0))</f>
        <v/>
      </c>
      <c r="AH97">
        <f>IF(W97=0,0,IF(N(L97)=0,0,IF(N(M97)=0,0,IF(W97/N(L97)*7&gt;N(M97),1,0))))</f>
        <v/>
      </c>
      <c r="AI97">
        <f>IF(W97=0,0,IF(AB97=0,0,IF(AB97-AC97-(X97+Y97-AA97)&lt;0,1,0)))</f>
        <v/>
      </c>
      <c r="AJ97">
        <f>IF(W97&gt;0,1,0)</f>
        <v/>
      </c>
    </row>
    <row r="98">
      <c r="B98" s="32" t="n">
        <v>93</v>
      </c>
      <c r="C98" s="13" t="n"/>
      <c r="D98" s="13" t="n"/>
      <c r="E98" s="13" t="n"/>
      <c r="F98" s="33" t="n"/>
      <c r="G98" s="34" t="n"/>
      <c r="H98" s="35" t="n"/>
      <c r="I98" s="36" t="n"/>
      <c r="J98" s="36" t="n"/>
      <c r="K98" s="35" t="n"/>
      <c r="L98" s="34" t="n"/>
      <c r="M98" s="37" t="n"/>
      <c r="N98" s="18">
        <f>IF(W98=0,"",X98+Y98)</f>
        <v/>
      </c>
      <c r="O98" s="18">
        <f>IF(W98=0,"",AA98)</f>
        <v/>
      </c>
      <c r="P98" s="18">
        <f>IF(W98=0,"",X98+Y98-AA98)</f>
        <v/>
      </c>
      <c r="Q98" s="18">
        <f>IF(W98=0,"",AB98)</f>
        <v/>
      </c>
      <c r="R98" s="18">
        <f>IF(W98=0,"",IF(AB98=0,"",AB98-AC98-(X98+Y98-AA98)))</f>
        <v/>
      </c>
      <c r="S98" s="19">
        <f>IF(W98=0,"",IF(AB98=0,"",(AB98-AC98-(X98+Y98-AA98))/AB98))</f>
        <v/>
      </c>
      <c r="T98" s="38">
        <f>IF(W98=0,"",IF(AG98=1,"Needs a licence first: see the note",IF(AD98=1,"Enter the rate you pay",IF(AF98=1,"Enter the GST rate",IF(AE98=1,"Enter what one pack sells for",IF(AI98=1,"Sells below cost",IF(AH98=1,"More than it can sell before its shelf life","OK")))))))</f>
        <v/>
      </c>
      <c r="U98" s="39" t="n"/>
      <c r="W98">
        <f>IF(LEN(D98&amp;"")=0,0,N(G98))</f>
        <v/>
      </c>
      <c r="X98">
        <f>ROUND(W98*N(H98),2)</f>
        <v/>
      </c>
      <c r="Y98">
        <f>ROUND(X98*N(I98),2)</f>
        <v/>
      </c>
      <c r="Z98">
        <f>IF(F98="Loose",N(J98),N(I98))</f>
        <v/>
      </c>
      <c r="AA98">
        <f>IF(OR('Plan'!$C$10="Regular GST, registered before buying",'Plan'!$C$10="Regular GST, registering after buying"),IF(Z98&gt;0,Y98,0),0)</f>
        <v/>
      </c>
      <c r="AB98">
        <f>ROUND(W98*N(K98),2)</f>
        <v/>
      </c>
      <c r="AC98">
        <f>IF(AB98=0,0,IF(OR('Plan'!$C$10="Regular GST, registered before buying",'Plan'!$C$10="Regular GST, registering after buying"),IF(Z98&gt;0,ROUND(AB98-AB98/(1+Z98),2),0),IF('Plan'!$C$10="Composition scheme",IF(Z98&gt;0,ROUND(AB98*0.01,2),0),0)))</f>
        <v/>
      </c>
      <c r="AD98">
        <f>IF(W98&gt;0,IF(N(H98)=0,1,0),0)</f>
        <v/>
      </c>
      <c r="AE98">
        <f>IF(W98&gt;0,IF(N(K98)=0,1,0),0)</f>
        <v/>
      </c>
      <c r="AF98">
        <f>IF(W98=0,0,IF(LEN(I98&amp;"")=0,1,IF(F98="Loose",IF(LEN(J98&amp;"")=0,1,0),0)))</f>
        <v/>
      </c>
      <c r="AG98">
        <f>IF(W98=0,0,IF(ISNUMBER(SEARCH("Licence needed",U98&amp;"")),1,0))</f>
        <v/>
      </c>
      <c r="AH98">
        <f>IF(W98=0,0,IF(N(L98)=0,0,IF(N(M98)=0,0,IF(W98/N(L98)*7&gt;N(M98),1,0))))</f>
        <v/>
      </c>
      <c r="AI98">
        <f>IF(W98=0,0,IF(AB98=0,0,IF(AB98-AC98-(X98+Y98-AA98)&lt;0,1,0)))</f>
        <v/>
      </c>
      <c r="AJ98">
        <f>IF(W98&gt;0,1,0)</f>
        <v/>
      </c>
    </row>
    <row r="99">
      <c r="B99" s="32" t="n">
        <v>94</v>
      </c>
      <c r="C99" s="13" t="n"/>
      <c r="D99" s="13" t="n"/>
      <c r="E99" s="13" t="n"/>
      <c r="F99" s="33" t="n"/>
      <c r="G99" s="34" t="n"/>
      <c r="H99" s="35" t="n"/>
      <c r="I99" s="36" t="n"/>
      <c r="J99" s="36" t="n"/>
      <c r="K99" s="35" t="n"/>
      <c r="L99" s="34" t="n"/>
      <c r="M99" s="37" t="n"/>
      <c r="N99" s="18">
        <f>IF(W99=0,"",X99+Y99)</f>
        <v/>
      </c>
      <c r="O99" s="18">
        <f>IF(W99=0,"",AA99)</f>
        <v/>
      </c>
      <c r="P99" s="18">
        <f>IF(W99=0,"",X99+Y99-AA99)</f>
        <v/>
      </c>
      <c r="Q99" s="18">
        <f>IF(W99=0,"",AB99)</f>
        <v/>
      </c>
      <c r="R99" s="18">
        <f>IF(W99=0,"",IF(AB99=0,"",AB99-AC99-(X99+Y99-AA99)))</f>
        <v/>
      </c>
      <c r="S99" s="19">
        <f>IF(W99=0,"",IF(AB99=0,"",(AB99-AC99-(X99+Y99-AA99))/AB99))</f>
        <v/>
      </c>
      <c r="T99" s="38">
        <f>IF(W99=0,"",IF(AG99=1,"Needs a licence first: see the note",IF(AD99=1,"Enter the rate you pay",IF(AF99=1,"Enter the GST rate",IF(AE99=1,"Enter what one pack sells for",IF(AI99=1,"Sells below cost",IF(AH99=1,"More than it can sell before its shelf life","OK")))))))</f>
        <v/>
      </c>
      <c r="U99" s="39" t="n"/>
      <c r="W99">
        <f>IF(LEN(D99&amp;"")=0,0,N(G99))</f>
        <v/>
      </c>
      <c r="X99">
        <f>ROUND(W99*N(H99),2)</f>
        <v/>
      </c>
      <c r="Y99">
        <f>ROUND(X99*N(I99),2)</f>
        <v/>
      </c>
      <c r="Z99">
        <f>IF(F99="Loose",N(J99),N(I99))</f>
        <v/>
      </c>
      <c r="AA99">
        <f>IF(OR('Plan'!$C$10="Regular GST, registered before buying",'Plan'!$C$10="Regular GST, registering after buying"),IF(Z99&gt;0,Y99,0),0)</f>
        <v/>
      </c>
      <c r="AB99">
        <f>ROUND(W99*N(K99),2)</f>
        <v/>
      </c>
      <c r="AC99">
        <f>IF(AB99=0,0,IF(OR('Plan'!$C$10="Regular GST, registered before buying",'Plan'!$C$10="Regular GST, registering after buying"),IF(Z99&gt;0,ROUND(AB99-AB99/(1+Z99),2),0),IF('Plan'!$C$10="Composition scheme",IF(Z99&gt;0,ROUND(AB99*0.01,2),0),0)))</f>
        <v/>
      </c>
      <c r="AD99">
        <f>IF(W99&gt;0,IF(N(H99)=0,1,0),0)</f>
        <v/>
      </c>
      <c r="AE99">
        <f>IF(W99&gt;0,IF(N(K99)=0,1,0),0)</f>
        <v/>
      </c>
      <c r="AF99">
        <f>IF(W99=0,0,IF(LEN(I99&amp;"")=0,1,IF(F99="Loose",IF(LEN(J99&amp;"")=0,1,0),0)))</f>
        <v/>
      </c>
      <c r="AG99">
        <f>IF(W99=0,0,IF(ISNUMBER(SEARCH("Licence needed",U99&amp;"")),1,0))</f>
        <v/>
      </c>
      <c r="AH99">
        <f>IF(W99=0,0,IF(N(L99)=0,0,IF(N(M99)=0,0,IF(W99/N(L99)*7&gt;N(M99),1,0))))</f>
        <v/>
      </c>
      <c r="AI99">
        <f>IF(W99=0,0,IF(AB99=0,0,IF(AB99-AC99-(X99+Y99-AA99)&lt;0,1,0)))</f>
        <v/>
      </c>
      <c r="AJ99">
        <f>IF(W99&gt;0,1,0)</f>
        <v/>
      </c>
    </row>
    <row r="100">
      <c r="B100" s="32" t="n">
        <v>95</v>
      </c>
      <c r="C100" s="13" t="n"/>
      <c r="D100" s="13" t="n"/>
      <c r="E100" s="13" t="n"/>
      <c r="F100" s="33" t="n"/>
      <c r="G100" s="34" t="n"/>
      <c r="H100" s="35" t="n"/>
      <c r="I100" s="36" t="n"/>
      <c r="J100" s="36" t="n"/>
      <c r="K100" s="35" t="n"/>
      <c r="L100" s="34" t="n"/>
      <c r="M100" s="37" t="n"/>
      <c r="N100" s="18">
        <f>IF(W100=0,"",X100+Y100)</f>
        <v/>
      </c>
      <c r="O100" s="18">
        <f>IF(W100=0,"",AA100)</f>
        <v/>
      </c>
      <c r="P100" s="18">
        <f>IF(W100=0,"",X100+Y100-AA100)</f>
        <v/>
      </c>
      <c r="Q100" s="18">
        <f>IF(W100=0,"",AB100)</f>
        <v/>
      </c>
      <c r="R100" s="18">
        <f>IF(W100=0,"",IF(AB100=0,"",AB100-AC100-(X100+Y100-AA100)))</f>
        <v/>
      </c>
      <c r="S100" s="19">
        <f>IF(W100=0,"",IF(AB100=0,"",(AB100-AC100-(X100+Y100-AA100))/AB100))</f>
        <v/>
      </c>
      <c r="T100" s="38">
        <f>IF(W100=0,"",IF(AG100=1,"Needs a licence first: see the note",IF(AD100=1,"Enter the rate you pay",IF(AF100=1,"Enter the GST rate",IF(AE100=1,"Enter what one pack sells for",IF(AI100=1,"Sells below cost",IF(AH100=1,"More than it can sell before its shelf life","OK")))))))</f>
        <v/>
      </c>
      <c r="U100" s="39" t="n"/>
      <c r="W100">
        <f>IF(LEN(D100&amp;"")=0,0,N(G100))</f>
        <v/>
      </c>
      <c r="X100">
        <f>ROUND(W100*N(H100),2)</f>
        <v/>
      </c>
      <c r="Y100">
        <f>ROUND(X100*N(I100),2)</f>
        <v/>
      </c>
      <c r="Z100">
        <f>IF(F100="Loose",N(J100),N(I100))</f>
        <v/>
      </c>
      <c r="AA100">
        <f>IF(OR('Plan'!$C$10="Regular GST, registered before buying",'Plan'!$C$10="Regular GST, registering after buying"),IF(Z100&gt;0,Y100,0),0)</f>
        <v/>
      </c>
      <c r="AB100">
        <f>ROUND(W100*N(K100),2)</f>
        <v/>
      </c>
      <c r="AC100">
        <f>IF(AB100=0,0,IF(OR('Plan'!$C$10="Regular GST, registered before buying",'Plan'!$C$10="Regular GST, registering after buying"),IF(Z100&gt;0,ROUND(AB100-AB100/(1+Z100),2),0),IF('Plan'!$C$10="Composition scheme",IF(Z100&gt;0,ROUND(AB100*0.01,2),0),0)))</f>
        <v/>
      </c>
      <c r="AD100">
        <f>IF(W100&gt;0,IF(N(H100)=0,1,0),0)</f>
        <v/>
      </c>
      <c r="AE100">
        <f>IF(W100&gt;0,IF(N(K100)=0,1,0),0)</f>
        <v/>
      </c>
      <c r="AF100">
        <f>IF(W100=0,0,IF(LEN(I100&amp;"")=0,1,IF(F100="Loose",IF(LEN(J100&amp;"")=0,1,0),0)))</f>
        <v/>
      </c>
      <c r="AG100">
        <f>IF(W100=0,0,IF(ISNUMBER(SEARCH("Licence needed",U100&amp;"")),1,0))</f>
        <v/>
      </c>
      <c r="AH100">
        <f>IF(W100=0,0,IF(N(L100)=0,0,IF(N(M100)=0,0,IF(W100/N(L100)*7&gt;N(M100),1,0))))</f>
        <v/>
      </c>
      <c r="AI100">
        <f>IF(W100=0,0,IF(AB100=0,0,IF(AB100-AC100-(X100+Y100-AA100)&lt;0,1,0)))</f>
        <v/>
      </c>
      <c r="AJ100">
        <f>IF(W100&gt;0,1,0)</f>
        <v/>
      </c>
    </row>
    <row r="101">
      <c r="B101" s="32" t="n">
        <v>96</v>
      </c>
      <c r="C101" s="13" t="n"/>
      <c r="D101" s="13" t="n"/>
      <c r="E101" s="13" t="n"/>
      <c r="F101" s="33" t="n"/>
      <c r="G101" s="34" t="n"/>
      <c r="H101" s="35" t="n"/>
      <c r="I101" s="36" t="n"/>
      <c r="J101" s="36" t="n"/>
      <c r="K101" s="35" t="n"/>
      <c r="L101" s="34" t="n"/>
      <c r="M101" s="37" t="n"/>
      <c r="N101" s="18">
        <f>IF(W101=0,"",X101+Y101)</f>
        <v/>
      </c>
      <c r="O101" s="18">
        <f>IF(W101=0,"",AA101)</f>
        <v/>
      </c>
      <c r="P101" s="18">
        <f>IF(W101=0,"",X101+Y101-AA101)</f>
        <v/>
      </c>
      <c r="Q101" s="18">
        <f>IF(W101=0,"",AB101)</f>
        <v/>
      </c>
      <c r="R101" s="18">
        <f>IF(W101=0,"",IF(AB101=0,"",AB101-AC101-(X101+Y101-AA101)))</f>
        <v/>
      </c>
      <c r="S101" s="19">
        <f>IF(W101=0,"",IF(AB101=0,"",(AB101-AC101-(X101+Y101-AA101))/AB101))</f>
        <v/>
      </c>
      <c r="T101" s="38">
        <f>IF(W101=0,"",IF(AG101=1,"Needs a licence first: see the note",IF(AD101=1,"Enter the rate you pay",IF(AF101=1,"Enter the GST rate",IF(AE101=1,"Enter what one pack sells for",IF(AI101=1,"Sells below cost",IF(AH101=1,"More than it can sell before its shelf life","OK")))))))</f>
        <v/>
      </c>
      <c r="U101" s="39" t="n"/>
      <c r="W101">
        <f>IF(LEN(D101&amp;"")=0,0,N(G101))</f>
        <v/>
      </c>
      <c r="X101">
        <f>ROUND(W101*N(H101),2)</f>
        <v/>
      </c>
      <c r="Y101">
        <f>ROUND(X101*N(I101),2)</f>
        <v/>
      </c>
      <c r="Z101">
        <f>IF(F101="Loose",N(J101),N(I101))</f>
        <v/>
      </c>
      <c r="AA101">
        <f>IF(OR('Plan'!$C$10="Regular GST, registered before buying",'Plan'!$C$10="Regular GST, registering after buying"),IF(Z101&gt;0,Y101,0),0)</f>
        <v/>
      </c>
      <c r="AB101">
        <f>ROUND(W101*N(K101),2)</f>
        <v/>
      </c>
      <c r="AC101">
        <f>IF(AB101=0,0,IF(OR('Plan'!$C$10="Regular GST, registered before buying",'Plan'!$C$10="Regular GST, registering after buying"),IF(Z101&gt;0,ROUND(AB101-AB101/(1+Z101),2),0),IF('Plan'!$C$10="Composition scheme",IF(Z101&gt;0,ROUND(AB101*0.01,2),0),0)))</f>
        <v/>
      </c>
      <c r="AD101">
        <f>IF(W101&gt;0,IF(N(H101)=0,1,0),0)</f>
        <v/>
      </c>
      <c r="AE101">
        <f>IF(W101&gt;0,IF(N(K101)=0,1,0),0)</f>
        <v/>
      </c>
      <c r="AF101">
        <f>IF(W101=0,0,IF(LEN(I101&amp;"")=0,1,IF(F101="Loose",IF(LEN(J101&amp;"")=0,1,0),0)))</f>
        <v/>
      </c>
      <c r="AG101">
        <f>IF(W101=0,0,IF(ISNUMBER(SEARCH("Licence needed",U101&amp;"")),1,0))</f>
        <v/>
      </c>
      <c r="AH101">
        <f>IF(W101=0,0,IF(N(L101)=0,0,IF(N(M101)=0,0,IF(W101/N(L101)*7&gt;N(M101),1,0))))</f>
        <v/>
      </c>
      <c r="AI101">
        <f>IF(W101=0,0,IF(AB101=0,0,IF(AB101-AC101-(X101+Y101-AA101)&lt;0,1,0)))</f>
        <v/>
      </c>
      <c r="AJ101">
        <f>IF(W101&gt;0,1,0)</f>
        <v/>
      </c>
    </row>
    <row r="102">
      <c r="B102" s="32" t="n">
        <v>97</v>
      </c>
      <c r="C102" s="13" t="n"/>
      <c r="D102" s="13" t="n"/>
      <c r="E102" s="13" t="n"/>
      <c r="F102" s="33" t="n"/>
      <c r="G102" s="34" t="n"/>
      <c r="H102" s="35" t="n"/>
      <c r="I102" s="36" t="n"/>
      <c r="J102" s="36" t="n"/>
      <c r="K102" s="35" t="n"/>
      <c r="L102" s="34" t="n"/>
      <c r="M102" s="37" t="n"/>
      <c r="N102" s="18">
        <f>IF(W102=0,"",X102+Y102)</f>
        <v/>
      </c>
      <c r="O102" s="18">
        <f>IF(W102=0,"",AA102)</f>
        <v/>
      </c>
      <c r="P102" s="18">
        <f>IF(W102=0,"",X102+Y102-AA102)</f>
        <v/>
      </c>
      <c r="Q102" s="18">
        <f>IF(W102=0,"",AB102)</f>
        <v/>
      </c>
      <c r="R102" s="18">
        <f>IF(W102=0,"",IF(AB102=0,"",AB102-AC102-(X102+Y102-AA102)))</f>
        <v/>
      </c>
      <c r="S102" s="19">
        <f>IF(W102=0,"",IF(AB102=0,"",(AB102-AC102-(X102+Y102-AA102))/AB102))</f>
        <v/>
      </c>
      <c r="T102" s="38">
        <f>IF(W102=0,"",IF(AG102=1,"Needs a licence first: see the note",IF(AD102=1,"Enter the rate you pay",IF(AF102=1,"Enter the GST rate",IF(AE102=1,"Enter what one pack sells for",IF(AI102=1,"Sells below cost",IF(AH102=1,"More than it can sell before its shelf life","OK")))))))</f>
        <v/>
      </c>
      <c r="U102" s="39" t="n"/>
      <c r="W102">
        <f>IF(LEN(D102&amp;"")=0,0,N(G102))</f>
        <v/>
      </c>
      <c r="X102">
        <f>ROUND(W102*N(H102),2)</f>
        <v/>
      </c>
      <c r="Y102">
        <f>ROUND(X102*N(I102),2)</f>
        <v/>
      </c>
      <c r="Z102">
        <f>IF(F102="Loose",N(J102),N(I102))</f>
        <v/>
      </c>
      <c r="AA102">
        <f>IF(OR('Plan'!$C$10="Regular GST, registered before buying",'Plan'!$C$10="Regular GST, registering after buying"),IF(Z102&gt;0,Y102,0),0)</f>
        <v/>
      </c>
      <c r="AB102">
        <f>ROUND(W102*N(K102),2)</f>
        <v/>
      </c>
      <c r="AC102">
        <f>IF(AB102=0,0,IF(OR('Plan'!$C$10="Regular GST, registered before buying",'Plan'!$C$10="Regular GST, registering after buying"),IF(Z102&gt;0,ROUND(AB102-AB102/(1+Z102),2),0),IF('Plan'!$C$10="Composition scheme",IF(Z102&gt;0,ROUND(AB102*0.01,2),0),0)))</f>
        <v/>
      </c>
      <c r="AD102">
        <f>IF(W102&gt;0,IF(N(H102)=0,1,0),0)</f>
        <v/>
      </c>
      <c r="AE102">
        <f>IF(W102&gt;0,IF(N(K102)=0,1,0),0)</f>
        <v/>
      </c>
      <c r="AF102">
        <f>IF(W102=0,0,IF(LEN(I102&amp;"")=0,1,IF(F102="Loose",IF(LEN(J102&amp;"")=0,1,0),0)))</f>
        <v/>
      </c>
      <c r="AG102">
        <f>IF(W102=0,0,IF(ISNUMBER(SEARCH("Licence needed",U102&amp;"")),1,0))</f>
        <v/>
      </c>
      <c r="AH102">
        <f>IF(W102=0,0,IF(N(L102)=0,0,IF(N(M102)=0,0,IF(W102/N(L102)*7&gt;N(M102),1,0))))</f>
        <v/>
      </c>
      <c r="AI102">
        <f>IF(W102=0,0,IF(AB102=0,0,IF(AB102-AC102-(X102+Y102-AA102)&lt;0,1,0)))</f>
        <v/>
      </c>
      <c r="AJ102">
        <f>IF(W102&gt;0,1,0)</f>
        <v/>
      </c>
    </row>
    <row r="103">
      <c r="B103" s="32" t="n">
        <v>98</v>
      </c>
      <c r="C103" s="13" t="n"/>
      <c r="D103" s="13" t="n"/>
      <c r="E103" s="13" t="n"/>
      <c r="F103" s="33" t="n"/>
      <c r="G103" s="34" t="n"/>
      <c r="H103" s="35" t="n"/>
      <c r="I103" s="36" t="n"/>
      <c r="J103" s="36" t="n"/>
      <c r="K103" s="35" t="n"/>
      <c r="L103" s="34" t="n"/>
      <c r="M103" s="37" t="n"/>
      <c r="N103" s="18">
        <f>IF(W103=0,"",X103+Y103)</f>
        <v/>
      </c>
      <c r="O103" s="18">
        <f>IF(W103=0,"",AA103)</f>
        <v/>
      </c>
      <c r="P103" s="18">
        <f>IF(W103=0,"",X103+Y103-AA103)</f>
        <v/>
      </c>
      <c r="Q103" s="18">
        <f>IF(W103=0,"",AB103)</f>
        <v/>
      </c>
      <c r="R103" s="18">
        <f>IF(W103=0,"",IF(AB103=0,"",AB103-AC103-(X103+Y103-AA103)))</f>
        <v/>
      </c>
      <c r="S103" s="19">
        <f>IF(W103=0,"",IF(AB103=0,"",(AB103-AC103-(X103+Y103-AA103))/AB103))</f>
        <v/>
      </c>
      <c r="T103" s="38">
        <f>IF(W103=0,"",IF(AG103=1,"Needs a licence first: see the note",IF(AD103=1,"Enter the rate you pay",IF(AF103=1,"Enter the GST rate",IF(AE103=1,"Enter what one pack sells for",IF(AI103=1,"Sells below cost",IF(AH103=1,"More than it can sell before its shelf life","OK")))))))</f>
        <v/>
      </c>
      <c r="U103" s="39" t="n"/>
      <c r="W103">
        <f>IF(LEN(D103&amp;"")=0,0,N(G103))</f>
        <v/>
      </c>
      <c r="X103">
        <f>ROUND(W103*N(H103),2)</f>
        <v/>
      </c>
      <c r="Y103">
        <f>ROUND(X103*N(I103),2)</f>
        <v/>
      </c>
      <c r="Z103">
        <f>IF(F103="Loose",N(J103),N(I103))</f>
        <v/>
      </c>
      <c r="AA103">
        <f>IF(OR('Plan'!$C$10="Regular GST, registered before buying",'Plan'!$C$10="Regular GST, registering after buying"),IF(Z103&gt;0,Y103,0),0)</f>
        <v/>
      </c>
      <c r="AB103">
        <f>ROUND(W103*N(K103),2)</f>
        <v/>
      </c>
      <c r="AC103">
        <f>IF(AB103=0,0,IF(OR('Plan'!$C$10="Regular GST, registered before buying",'Plan'!$C$10="Regular GST, registering after buying"),IF(Z103&gt;0,ROUND(AB103-AB103/(1+Z103),2),0),IF('Plan'!$C$10="Composition scheme",IF(Z103&gt;0,ROUND(AB103*0.01,2),0),0)))</f>
        <v/>
      </c>
      <c r="AD103">
        <f>IF(W103&gt;0,IF(N(H103)=0,1,0),0)</f>
        <v/>
      </c>
      <c r="AE103">
        <f>IF(W103&gt;0,IF(N(K103)=0,1,0),0)</f>
        <v/>
      </c>
      <c r="AF103">
        <f>IF(W103=0,0,IF(LEN(I103&amp;"")=0,1,IF(F103="Loose",IF(LEN(J103&amp;"")=0,1,0),0)))</f>
        <v/>
      </c>
      <c r="AG103">
        <f>IF(W103=0,0,IF(ISNUMBER(SEARCH("Licence needed",U103&amp;"")),1,0))</f>
        <v/>
      </c>
      <c r="AH103">
        <f>IF(W103=0,0,IF(N(L103)=0,0,IF(N(M103)=0,0,IF(W103/N(L103)*7&gt;N(M103),1,0))))</f>
        <v/>
      </c>
      <c r="AI103">
        <f>IF(W103=0,0,IF(AB103=0,0,IF(AB103-AC103-(X103+Y103-AA103)&lt;0,1,0)))</f>
        <v/>
      </c>
      <c r="AJ103">
        <f>IF(W103&gt;0,1,0)</f>
        <v/>
      </c>
    </row>
    <row r="104">
      <c r="B104" s="32" t="n">
        <v>99</v>
      </c>
      <c r="C104" s="13" t="n"/>
      <c r="D104" s="13" t="n"/>
      <c r="E104" s="13" t="n"/>
      <c r="F104" s="33" t="n"/>
      <c r="G104" s="34" t="n"/>
      <c r="H104" s="35" t="n"/>
      <c r="I104" s="36" t="n"/>
      <c r="J104" s="36" t="n"/>
      <c r="K104" s="35" t="n"/>
      <c r="L104" s="34" t="n"/>
      <c r="M104" s="37" t="n"/>
      <c r="N104" s="18">
        <f>IF(W104=0,"",X104+Y104)</f>
        <v/>
      </c>
      <c r="O104" s="18">
        <f>IF(W104=0,"",AA104)</f>
        <v/>
      </c>
      <c r="P104" s="18">
        <f>IF(W104=0,"",X104+Y104-AA104)</f>
        <v/>
      </c>
      <c r="Q104" s="18">
        <f>IF(W104=0,"",AB104)</f>
        <v/>
      </c>
      <c r="R104" s="18">
        <f>IF(W104=0,"",IF(AB104=0,"",AB104-AC104-(X104+Y104-AA104)))</f>
        <v/>
      </c>
      <c r="S104" s="19">
        <f>IF(W104=0,"",IF(AB104=0,"",(AB104-AC104-(X104+Y104-AA104))/AB104))</f>
        <v/>
      </c>
      <c r="T104" s="38">
        <f>IF(W104=0,"",IF(AG104=1,"Needs a licence first: see the note",IF(AD104=1,"Enter the rate you pay",IF(AF104=1,"Enter the GST rate",IF(AE104=1,"Enter what one pack sells for",IF(AI104=1,"Sells below cost",IF(AH104=1,"More than it can sell before its shelf life","OK")))))))</f>
        <v/>
      </c>
      <c r="U104" s="39" t="n"/>
      <c r="W104">
        <f>IF(LEN(D104&amp;"")=0,0,N(G104))</f>
        <v/>
      </c>
      <c r="X104">
        <f>ROUND(W104*N(H104),2)</f>
        <v/>
      </c>
      <c r="Y104">
        <f>ROUND(X104*N(I104),2)</f>
        <v/>
      </c>
      <c r="Z104">
        <f>IF(F104="Loose",N(J104),N(I104))</f>
        <v/>
      </c>
      <c r="AA104">
        <f>IF(OR('Plan'!$C$10="Regular GST, registered before buying",'Plan'!$C$10="Regular GST, registering after buying"),IF(Z104&gt;0,Y104,0),0)</f>
        <v/>
      </c>
      <c r="AB104">
        <f>ROUND(W104*N(K104),2)</f>
        <v/>
      </c>
      <c r="AC104">
        <f>IF(AB104=0,0,IF(OR('Plan'!$C$10="Regular GST, registered before buying",'Plan'!$C$10="Regular GST, registering after buying"),IF(Z104&gt;0,ROUND(AB104-AB104/(1+Z104),2),0),IF('Plan'!$C$10="Composition scheme",IF(Z104&gt;0,ROUND(AB104*0.01,2),0),0)))</f>
        <v/>
      </c>
      <c r="AD104">
        <f>IF(W104&gt;0,IF(N(H104)=0,1,0),0)</f>
        <v/>
      </c>
      <c r="AE104">
        <f>IF(W104&gt;0,IF(N(K104)=0,1,0),0)</f>
        <v/>
      </c>
      <c r="AF104">
        <f>IF(W104=0,0,IF(LEN(I104&amp;"")=0,1,IF(F104="Loose",IF(LEN(J104&amp;"")=0,1,0),0)))</f>
        <v/>
      </c>
      <c r="AG104">
        <f>IF(W104=0,0,IF(ISNUMBER(SEARCH("Licence needed",U104&amp;"")),1,0))</f>
        <v/>
      </c>
      <c r="AH104">
        <f>IF(W104=0,0,IF(N(L104)=0,0,IF(N(M104)=0,0,IF(W104/N(L104)*7&gt;N(M104),1,0))))</f>
        <v/>
      </c>
      <c r="AI104">
        <f>IF(W104=0,0,IF(AB104=0,0,IF(AB104-AC104-(X104+Y104-AA104)&lt;0,1,0)))</f>
        <v/>
      </c>
      <c r="AJ104">
        <f>IF(W104&gt;0,1,0)</f>
        <v/>
      </c>
    </row>
    <row r="105">
      <c r="B105" s="32" t="n">
        <v>100</v>
      </c>
      <c r="C105" s="13" t="n"/>
      <c r="D105" s="13" t="n"/>
      <c r="E105" s="13" t="n"/>
      <c r="F105" s="33" t="n"/>
      <c r="G105" s="34" t="n"/>
      <c r="H105" s="35" t="n"/>
      <c r="I105" s="36" t="n"/>
      <c r="J105" s="36" t="n"/>
      <c r="K105" s="35" t="n"/>
      <c r="L105" s="34" t="n"/>
      <c r="M105" s="37" t="n"/>
      <c r="N105" s="18">
        <f>IF(W105=0,"",X105+Y105)</f>
        <v/>
      </c>
      <c r="O105" s="18">
        <f>IF(W105=0,"",AA105)</f>
        <v/>
      </c>
      <c r="P105" s="18">
        <f>IF(W105=0,"",X105+Y105-AA105)</f>
        <v/>
      </c>
      <c r="Q105" s="18">
        <f>IF(W105=0,"",AB105)</f>
        <v/>
      </c>
      <c r="R105" s="18">
        <f>IF(W105=0,"",IF(AB105=0,"",AB105-AC105-(X105+Y105-AA105)))</f>
        <v/>
      </c>
      <c r="S105" s="19">
        <f>IF(W105=0,"",IF(AB105=0,"",(AB105-AC105-(X105+Y105-AA105))/AB105))</f>
        <v/>
      </c>
      <c r="T105" s="38">
        <f>IF(W105=0,"",IF(AG105=1,"Needs a licence first: see the note",IF(AD105=1,"Enter the rate you pay",IF(AF105=1,"Enter the GST rate",IF(AE105=1,"Enter what one pack sells for",IF(AI105=1,"Sells below cost",IF(AH105=1,"More than it can sell before its shelf life","OK")))))))</f>
        <v/>
      </c>
      <c r="U105" s="39" t="n"/>
      <c r="W105">
        <f>IF(LEN(D105&amp;"")=0,0,N(G105))</f>
        <v/>
      </c>
      <c r="X105">
        <f>ROUND(W105*N(H105),2)</f>
        <v/>
      </c>
      <c r="Y105">
        <f>ROUND(X105*N(I105),2)</f>
        <v/>
      </c>
      <c r="Z105">
        <f>IF(F105="Loose",N(J105),N(I105))</f>
        <v/>
      </c>
      <c r="AA105">
        <f>IF(OR('Plan'!$C$10="Regular GST, registered before buying",'Plan'!$C$10="Regular GST, registering after buying"),IF(Z105&gt;0,Y105,0),0)</f>
        <v/>
      </c>
      <c r="AB105">
        <f>ROUND(W105*N(K105),2)</f>
        <v/>
      </c>
      <c r="AC105">
        <f>IF(AB105=0,0,IF(OR('Plan'!$C$10="Regular GST, registered before buying",'Plan'!$C$10="Regular GST, registering after buying"),IF(Z105&gt;0,ROUND(AB105-AB105/(1+Z105),2),0),IF('Plan'!$C$10="Composition scheme",IF(Z105&gt;0,ROUND(AB105*0.01,2),0),0)))</f>
        <v/>
      </c>
      <c r="AD105">
        <f>IF(W105&gt;0,IF(N(H105)=0,1,0),0)</f>
        <v/>
      </c>
      <c r="AE105">
        <f>IF(W105&gt;0,IF(N(K105)=0,1,0),0)</f>
        <v/>
      </c>
      <c r="AF105">
        <f>IF(W105=0,0,IF(LEN(I105&amp;"")=0,1,IF(F105="Loose",IF(LEN(J105&amp;"")=0,1,0),0)))</f>
        <v/>
      </c>
      <c r="AG105">
        <f>IF(W105=0,0,IF(ISNUMBER(SEARCH("Licence needed",U105&amp;"")),1,0))</f>
        <v/>
      </c>
      <c r="AH105">
        <f>IF(W105=0,0,IF(N(L105)=0,0,IF(N(M105)=0,0,IF(W105/N(L105)*7&gt;N(M105),1,0))))</f>
        <v/>
      </c>
      <c r="AI105">
        <f>IF(W105=0,0,IF(AB105=0,0,IF(AB105-AC105-(X105+Y105-AA105)&lt;0,1,0)))</f>
        <v/>
      </c>
      <c r="AJ105">
        <f>IF(W105&gt;0,1,0)</f>
        <v/>
      </c>
    </row>
    <row r="106">
      <c r="B106" s="32" t="n">
        <v>101</v>
      </c>
      <c r="C106" s="13" t="n"/>
      <c r="D106" s="13" t="n"/>
      <c r="E106" s="13" t="n"/>
      <c r="F106" s="33" t="n"/>
      <c r="G106" s="34" t="n"/>
      <c r="H106" s="35" t="n"/>
      <c r="I106" s="36" t="n"/>
      <c r="J106" s="36" t="n"/>
      <c r="K106" s="35" t="n"/>
      <c r="L106" s="34" t="n"/>
      <c r="M106" s="37" t="n"/>
      <c r="N106" s="18">
        <f>IF(W106=0,"",X106+Y106)</f>
        <v/>
      </c>
      <c r="O106" s="18">
        <f>IF(W106=0,"",AA106)</f>
        <v/>
      </c>
      <c r="P106" s="18">
        <f>IF(W106=0,"",X106+Y106-AA106)</f>
        <v/>
      </c>
      <c r="Q106" s="18">
        <f>IF(W106=0,"",AB106)</f>
        <v/>
      </c>
      <c r="R106" s="18">
        <f>IF(W106=0,"",IF(AB106=0,"",AB106-AC106-(X106+Y106-AA106)))</f>
        <v/>
      </c>
      <c r="S106" s="19">
        <f>IF(W106=0,"",IF(AB106=0,"",(AB106-AC106-(X106+Y106-AA106))/AB106))</f>
        <v/>
      </c>
      <c r="T106" s="38">
        <f>IF(W106=0,"",IF(AG106=1,"Needs a licence first: see the note",IF(AD106=1,"Enter the rate you pay",IF(AF106=1,"Enter the GST rate",IF(AE106=1,"Enter what one pack sells for",IF(AI106=1,"Sells below cost",IF(AH106=1,"More than it can sell before its shelf life","OK")))))))</f>
        <v/>
      </c>
      <c r="U106" s="39" t="n"/>
      <c r="W106">
        <f>IF(LEN(D106&amp;"")=0,0,N(G106))</f>
        <v/>
      </c>
      <c r="X106">
        <f>ROUND(W106*N(H106),2)</f>
        <v/>
      </c>
      <c r="Y106">
        <f>ROUND(X106*N(I106),2)</f>
        <v/>
      </c>
      <c r="Z106">
        <f>IF(F106="Loose",N(J106),N(I106))</f>
        <v/>
      </c>
      <c r="AA106">
        <f>IF(OR('Plan'!$C$10="Regular GST, registered before buying",'Plan'!$C$10="Regular GST, registering after buying"),IF(Z106&gt;0,Y106,0),0)</f>
        <v/>
      </c>
      <c r="AB106">
        <f>ROUND(W106*N(K106),2)</f>
        <v/>
      </c>
      <c r="AC106">
        <f>IF(AB106=0,0,IF(OR('Plan'!$C$10="Regular GST, registered before buying",'Plan'!$C$10="Regular GST, registering after buying"),IF(Z106&gt;0,ROUND(AB106-AB106/(1+Z106),2),0),IF('Plan'!$C$10="Composition scheme",IF(Z106&gt;0,ROUND(AB106*0.01,2),0),0)))</f>
        <v/>
      </c>
      <c r="AD106">
        <f>IF(W106&gt;0,IF(N(H106)=0,1,0),0)</f>
        <v/>
      </c>
      <c r="AE106">
        <f>IF(W106&gt;0,IF(N(K106)=0,1,0),0)</f>
        <v/>
      </c>
      <c r="AF106">
        <f>IF(W106=0,0,IF(LEN(I106&amp;"")=0,1,IF(F106="Loose",IF(LEN(J106&amp;"")=0,1,0),0)))</f>
        <v/>
      </c>
      <c r="AG106">
        <f>IF(W106=0,0,IF(ISNUMBER(SEARCH("Licence needed",U106&amp;"")),1,0))</f>
        <v/>
      </c>
      <c r="AH106">
        <f>IF(W106=0,0,IF(N(L106)=0,0,IF(N(M106)=0,0,IF(W106/N(L106)*7&gt;N(M106),1,0))))</f>
        <v/>
      </c>
      <c r="AI106">
        <f>IF(W106=0,0,IF(AB106=0,0,IF(AB106-AC106-(X106+Y106-AA106)&lt;0,1,0)))</f>
        <v/>
      </c>
      <c r="AJ106">
        <f>IF(W106&gt;0,1,0)</f>
        <v/>
      </c>
    </row>
    <row r="107">
      <c r="B107" s="32" t="n">
        <v>102</v>
      </c>
      <c r="C107" s="13" t="n"/>
      <c r="D107" s="13" t="n"/>
      <c r="E107" s="13" t="n"/>
      <c r="F107" s="33" t="n"/>
      <c r="G107" s="34" t="n"/>
      <c r="H107" s="35" t="n"/>
      <c r="I107" s="36" t="n"/>
      <c r="J107" s="36" t="n"/>
      <c r="K107" s="35" t="n"/>
      <c r="L107" s="34" t="n"/>
      <c r="M107" s="37" t="n"/>
      <c r="N107" s="18">
        <f>IF(W107=0,"",X107+Y107)</f>
        <v/>
      </c>
      <c r="O107" s="18">
        <f>IF(W107=0,"",AA107)</f>
        <v/>
      </c>
      <c r="P107" s="18">
        <f>IF(W107=0,"",X107+Y107-AA107)</f>
        <v/>
      </c>
      <c r="Q107" s="18">
        <f>IF(W107=0,"",AB107)</f>
        <v/>
      </c>
      <c r="R107" s="18">
        <f>IF(W107=0,"",IF(AB107=0,"",AB107-AC107-(X107+Y107-AA107)))</f>
        <v/>
      </c>
      <c r="S107" s="19">
        <f>IF(W107=0,"",IF(AB107=0,"",(AB107-AC107-(X107+Y107-AA107))/AB107))</f>
        <v/>
      </c>
      <c r="T107" s="38">
        <f>IF(W107=0,"",IF(AG107=1,"Needs a licence first: see the note",IF(AD107=1,"Enter the rate you pay",IF(AF107=1,"Enter the GST rate",IF(AE107=1,"Enter what one pack sells for",IF(AI107=1,"Sells below cost",IF(AH107=1,"More than it can sell before its shelf life","OK")))))))</f>
        <v/>
      </c>
      <c r="U107" s="39" t="n"/>
      <c r="W107">
        <f>IF(LEN(D107&amp;"")=0,0,N(G107))</f>
        <v/>
      </c>
      <c r="X107">
        <f>ROUND(W107*N(H107),2)</f>
        <v/>
      </c>
      <c r="Y107">
        <f>ROUND(X107*N(I107),2)</f>
        <v/>
      </c>
      <c r="Z107">
        <f>IF(F107="Loose",N(J107),N(I107))</f>
        <v/>
      </c>
      <c r="AA107">
        <f>IF(OR('Plan'!$C$10="Regular GST, registered before buying",'Plan'!$C$10="Regular GST, registering after buying"),IF(Z107&gt;0,Y107,0),0)</f>
        <v/>
      </c>
      <c r="AB107">
        <f>ROUND(W107*N(K107),2)</f>
        <v/>
      </c>
      <c r="AC107">
        <f>IF(AB107=0,0,IF(OR('Plan'!$C$10="Regular GST, registered before buying",'Plan'!$C$10="Regular GST, registering after buying"),IF(Z107&gt;0,ROUND(AB107-AB107/(1+Z107),2),0),IF('Plan'!$C$10="Composition scheme",IF(Z107&gt;0,ROUND(AB107*0.01,2),0),0)))</f>
        <v/>
      </c>
      <c r="AD107">
        <f>IF(W107&gt;0,IF(N(H107)=0,1,0),0)</f>
        <v/>
      </c>
      <c r="AE107">
        <f>IF(W107&gt;0,IF(N(K107)=0,1,0),0)</f>
        <v/>
      </c>
      <c r="AF107">
        <f>IF(W107=0,0,IF(LEN(I107&amp;"")=0,1,IF(F107="Loose",IF(LEN(J107&amp;"")=0,1,0),0)))</f>
        <v/>
      </c>
      <c r="AG107">
        <f>IF(W107=0,0,IF(ISNUMBER(SEARCH("Licence needed",U107&amp;"")),1,0))</f>
        <v/>
      </c>
      <c r="AH107">
        <f>IF(W107=0,0,IF(N(L107)=0,0,IF(N(M107)=0,0,IF(W107/N(L107)*7&gt;N(M107),1,0))))</f>
        <v/>
      </c>
      <c r="AI107">
        <f>IF(W107=0,0,IF(AB107=0,0,IF(AB107-AC107-(X107+Y107-AA107)&lt;0,1,0)))</f>
        <v/>
      </c>
      <c r="AJ107">
        <f>IF(W107&gt;0,1,0)</f>
        <v/>
      </c>
    </row>
    <row r="108">
      <c r="B108" s="32" t="n">
        <v>103</v>
      </c>
      <c r="C108" s="13" t="n"/>
      <c r="D108" s="13" t="n"/>
      <c r="E108" s="13" t="n"/>
      <c r="F108" s="33" t="n"/>
      <c r="G108" s="34" t="n"/>
      <c r="H108" s="35" t="n"/>
      <c r="I108" s="36" t="n"/>
      <c r="J108" s="36" t="n"/>
      <c r="K108" s="35" t="n"/>
      <c r="L108" s="34" t="n"/>
      <c r="M108" s="37" t="n"/>
      <c r="N108" s="18">
        <f>IF(W108=0,"",X108+Y108)</f>
        <v/>
      </c>
      <c r="O108" s="18">
        <f>IF(W108=0,"",AA108)</f>
        <v/>
      </c>
      <c r="P108" s="18">
        <f>IF(W108=0,"",X108+Y108-AA108)</f>
        <v/>
      </c>
      <c r="Q108" s="18">
        <f>IF(W108=0,"",AB108)</f>
        <v/>
      </c>
      <c r="R108" s="18">
        <f>IF(W108=0,"",IF(AB108=0,"",AB108-AC108-(X108+Y108-AA108)))</f>
        <v/>
      </c>
      <c r="S108" s="19">
        <f>IF(W108=0,"",IF(AB108=0,"",(AB108-AC108-(X108+Y108-AA108))/AB108))</f>
        <v/>
      </c>
      <c r="T108" s="38">
        <f>IF(W108=0,"",IF(AG108=1,"Needs a licence first: see the note",IF(AD108=1,"Enter the rate you pay",IF(AF108=1,"Enter the GST rate",IF(AE108=1,"Enter what one pack sells for",IF(AI108=1,"Sells below cost",IF(AH108=1,"More than it can sell before its shelf life","OK")))))))</f>
        <v/>
      </c>
      <c r="U108" s="39" t="n"/>
      <c r="W108">
        <f>IF(LEN(D108&amp;"")=0,0,N(G108))</f>
        <v/>
      </c>
      <c r="X108">
        <f>ROUND(W108*N(H108),2)</f>
        <v/>
      </c>
      <c r="Y108">
        <f>ROUND(X108*N(I108),2)</f>
        <v/>
      </c>
      <c r="Z108">
        <f>IF(F108="Loose",N(J108),N(I108))</f>
        <v/>
      </c>
      <c r="AA108">
        <f>IF(OR('Plan'!$C$10="Regular GST, registered before buying",'Plan'!$C$10="Regular GST, registering after buying"),IF(Z108&gt;0,Y108,0),0)</f>
        <v/>
      </c>
      <c r="AB108">
        <f>ROUND(W108*N(K108),2)</f>
        <v/>
      </c>
      <c r="AC108">
        <f>IF(AB108=0,0,IF(OR('Plan'!$C$10="Regular GST, registered before buying",'Plan'!$C$10="Regular GST, registering after buying"),IF(Z108&gt;0,ROUND(AB108-AB108/(1+Z108),2),0),IF('Plan'!$C$10="Composition scheme",IF(Z108&gt;0,ROUND(AB108*0.01,2),0),0)))</f>
        <v/>
      </c>
      <c r="AD108">
        <f>IF(W108&gt;0,IF(N(H108)=0,1,0),0)</f>
        <v/>
      </c>
      <c r="AE108">
        <f>IF(W108&gt;0,IF(N(K108)=0,1,0),0)</f>
        <v/>
      </c>
      <c r="AF108">
        <f>IF(W108=0,0,IF(LEN(I108&amp;"")=0,1,IF(F108="Loose",IF(LEN(J108&amp;"")=0,1,0),0)))</f>
        <v/>
      </c>
      <c r="AG108">
        <f>IF(W108=0,0,IF(ISNUMBER(SEARCH("Licence needed",U108&amp;"")),1,0))</f>
        <v/>
      </c>
      <c r="AH108">
        <f>IF(W108=0,0,IF(N(L108)=0,0,IF(N(M108)=0,0,IF(W108/N(L108)*7&gt;N(M108),1,0))))</f>
        <v/>
      </c>
      <c r="AI108">
        <f>IF(W108=0,0,IF(AB108=0,0,IF(AB108-AC108-(X108+Y108-AA108)&lt;0,1,0)))</f>
        <v/>
      </c>
      <c r="AJ108">
        <f>IF(W108&gt;0,1,0)</f>
        <v/>
      </c>
    </row>
    <row r="109">
      <c r="B109" s="32" t="n">
        <v>104</v>
      </c>
      <c r="C109" s="13" t="n"/>
      <c r="D109" s="13" t="n"/>
      <c r="E109" s="13" t="n"/>
      <c r="F109" s="33" t="n"/>
      <c r="G109" s="34" t="n"/>
      <c r="H109" s="35" t="n"/>
      <c r="I109" s="36" t="n"/>
      <c r="J109" s="36" t="n"/>
      <c r="K109" s="35" t="n"/>
      <c r="L109" s="34" t="n"/>
      <c r="M109" s="37" t="n"/>
      <c r="N109" s="18">
        <f>IF(W109=0,"",X109+Y109)</f>
        <v/>
      </c>
      <c r="O109" s="18">
        <f>IF(W109=0,"",AA109)</f>
        <v/>
      </c>
      <c r="P109" s="18">
        <f>IF(W109=0,"",X109+Y109-AA109)</f>
        <v/>
      </c>
      <c r="Q109" s="18">
        <f>IF(W109=0,"",AB109)</f>
        <v/>
      </c>
      <c r="R109" s="18">
        <f>IF(W109=0,"",IF(AB109=0,"",AB109-AC109-(X109+Y109-AA109)))</f>
        <v/>
      </c>
      <c r="S109" s="19">
        <f>IF(W109=0,"",IF(AB109=0,"",(AB109-AC109-(X109+Y109-AA109))/AB109))</f>
        <v/>
      </c>
      <c r="T109" s="38">
        <f>IF(W109=0,"",IF(AG109=1,"Needs a licence first: see the note",IF(AD109=1,"Enter the rate you pay",IF(AF109=1,"Enter the GST rate",IF(AE109=1,"Enter what one pack sells for",IF(AI109=1,"Sells below cost",IF(AH109=1,"More than it can sell before its shelf life","OK")))))))</f>
        <v/>
      </c>
      <c r="U109" s="39" t="n"/>
      <c r="W109">
        <f>IF(LEN(D109&amp;"")=0,0,N(G109))</f>
        <v/>
      </c>
      <c r="X109">
        <f>ROUND(W109*N(H109),2)</f>
        <v/>
      </c>
      <c r="Y109">
        <f>ROUND(X109*N(I109),2)</f>
        <v/>
      </c>
      <c r="Z109">
        <f>IF(F109="Loose",N(J109),N(I109))</f>
        <v/>
      </c>
      <c r="AA109">
        <f>IF(OR('Plan'!$C$10="Regular GST, registered before buying",'Plan'!$C$10="Regular GST, registering after buying"),IF(Z109&gt;0,Y109,0),0)</f>
        <v/>
      </c>
      <c r="AB109">
        <f>ROUND(W109*N(K109),2)</f>
        <v/>
      </c>
      <c r="AC109">
        <f>IF(AB109=0,0,IF(OR('Plan'!$C$10="Regular GST, registered before buying",'Plan'!$C$10="Regular GST, registering after buying"),IF(Z109&gt;0,ROUND(AB109-AB109/(1+Z109),2),0),IF('Plan'!$C$10="Composition scheme",IF(Z109&gt;0,ROUND(AB109*0.01,2),0),0)))</f>
        <v/>
      </c>
      <c r="AD109">
        <f>IF(W109&gt;0,IF(N(H109)=0,1,0),0)</f>
        <v/>
      </c>
      <c r="AE109">
        <f>IF(W109&gt;0,IF(N(K109)=0,1,0),0)</f>
        <v/>
      </c>
      <c r="AF109">
        <f>IF(W109=0,0,IF(LEN(I109&amp;"")=0,1,IF(F109="Loose",IF(LEN(J109&amp;"")=0,1,0),0)))</f>
        <v/>
      </c>
      <c r="AG109">
        <f>IF(W109=0,0,IF(ISNUMBER(SEARCH("Licence needed",U109&amp;"")),1,0))</f>
        <v/>
      </c>
      <c r="AH109">
        <f>IF(W109=0,0,IF(N(L109)=0,0,IF(N(M109)=0,0,IF(W109/N(L109)*7&gt;N(M109),1,0))))</f>
        <v/>
      </c>
      <c r="AI109">
        <f>IF(W109=0,0,IF(AB109=0,0,IF(AB109-AC109-(X109+Y109-AA109)&lt;0,1,0)))</f>
        <v/>
      </c>
      <c r="AJ109">
        <f>IF(W109&gt;0,1,0)</f>
        <v/>
      </c>
    </row>
    <row r="110">
      <c r="B110" s="32" t="n">
        <v>105</v>
      </c>
      <c r="C110" s="13" t="n"/>
      <c r="D110" s="13" t="n"/>
      <c r="E110" s="13" t="n"/>
      <c r="F110" s="33" t="n"/>
      <c r="G110" s="34" t="n"/>
      <c r="H110" s="35" t="n"/>
      <c r="I110" s="36" t="n"/>
      <c r="J110" s="36" t="n"/>
      <c r="K110" s="35" t="n"/>
      <c r="L110" s="34" t="n"/>
      <c r="M110" s="37" t="n"/>
      <c r="N110" s="18">
        <f>IF(W110=0,"",X110+Y110)</f>
        <v/>
      </c>
      <c r="O110" s="18">
        <f>IF(W110=0,"",AA110)</f>
        <v/>
      </c>
      <c r="P110" s="18">
        <f>IF(W110=0,"",X110+Y110-AA110)</f>
        <v/>
      </c>
      <c r="Q110" s="18">
        <f>IF(W110=0,"",AB110)</f>
        <v/>
      </c>
      <c r="R110" s="18">
        <f>IF(W110=0,"",IF(AB110=0,"",AB110-AC110-(X110+Y110-AA110)))</f>
        <v/>
      </c>
      <c r="S110" s="19">
        <f>IF(W110=0,"",IF(AB110=0,"",(AB110-AC110-(X110+Y110-AA110))/AB110))</f>
        <v/>
      </c>
      <c r="T110" s="38">
        <f>IF(W110=0,"",IF(AG110=1,"Needs a licence first: see the note",IF(AD110=1,"Enter the rate you pay",IF(AF110=1,"Enter the GST rate",IF(AE110=1,"Enter what one pack sells for",IF(AI110=1,"Sells below cost",IF(AH110=1,"More than it can sell before its shelf life","OK")))))))</f>
        <v/>
      </c>
      <c r="U110" s="39" t="n"/>
      <c r="W110">
        <f>IF(LEN(D110&amp;"")=0,0,N(G110))</f>
        <v/>
      </c>
      <c r="X110">
        <f>ROUND(W110*N(H110),2)</f>
        <v/>
      </c>
      <c r="Y110">
        <f>ROUND(X110*N(I110),2)</f>
        <v/>
      </c>
      <c r="Z110">
        <f>IF(F110="Loose",N(J110),N(I110))</f>
        <v/>
      </c>
      <c r="AA110">
        <f>IF(OR('Plan'!$C$10="Regular GST, registered before buying",'Plan'!$C$10="Regular GST, registering after buying"),IF(Z110&gt;0,Y110,0),0)</f>
        <v/>
      </c>
      <c r="AB110">
        <f>ROUND(W110*N(K110),2)</f>
        <v/>
      </c>
      <c r="AC110">
        <f>IF(AB110=0,0,IF(OR('Plan'!$C$10="Regular GST, registered before buying",'Plan'!$C$10="Regular GST, registering after buying"),IF(Z110&gt;0,ROUND(AB110-AB110/(1+Z110),2),0),IF('Plan'!$C$10="Composition scheme",IF(Z110&gt;0,ROUND(AB110*0.01,2),0),0)))</f>
        <v/>
      </c>
      <c r="AD110">
        <f>IF(W110&gt;0,IF(N(H110)=0,1,0),0)</f>
        <v/>
      </c>
      <c r="AE110">
        <f>IF(W110&gt;0,IF(N(K110)=0,1,0),0)</f>
        <v/>
      </c>
      <c r="AF110">
        <f>IF(W110=0,0,IF(LEN(I110&amp;"")=0,1,IF(F110="Loose",IF(LEN(J110&amp;"")=0,1,0),0)))</f>
        <v/>
      </c>
      <c r="AG110">
        <f>IF(W110=0,0,IF(ISNUMBER(SEARCH("Licence needed",U110&amp;"")),1,0))</f>
        <v/>
      </c>
      <c r="AH110">
        <f>IF(W110=0,0,IF(N(L110)=0,0,IF(N(M110)=0,0,IF(W110/N(L110)*7&gt;N(M110),1,0))))</f>
        <v/>
      </c>
      <c r="AI110">
        <f>IF(W110=0,0,IF(AB110=0,0,IF(AB110-AC110-(X110+Y110-AA110)&lt;0,1,0)))</f>
        <v/>
      </c>
      <c r="AJ110">
        <f>IF(W110&gt;0,1,0)</f>
        <v/>
      </c>
    </row>
    <row r="111">
      <c r="B111" s="32" t="n">
        <v>106</v>
      </c>
      <c r="C111" s="13" t="n"/>
      <c r="D111" s="13" t="n"/>
      <c r="E111" s="13" t="n"/>
      <c r="F111" s="33" t="n"/>
      <c r="G111" s="34" t="n"/>
      <c r="H111" s="35" t="n"/>
      <c r="I111" s="36" t="n"/>
      <c r="J111" s="36" t="n"/>
      <c r="K111" s="35" t="n"/>
      <c r="L111" s="34" t="n"/>
      <c r="M111" s="37" t="n"/>
      <c r="N111" s="18">
        <f>IF(W111=0,"",X111+Y111)</f>
        <v/>
      </c>
      <c r="O111" s="18">
        <f>IF(W111=0,"",AA111)</f>
        <v/>
      </c>
      <c r="P111" s="18">
        <f>IF(W111=0,"",X111+Y111-AA111)</f>
        <v/>
      </c>
      <c r="Q111" s="18">
        <f>IF(W111=0,"",AB111)</f>
        <v/>
      </c>
      <c r="R111" s="18">
        <f>IF(W111=0,"",IF(AB111=0,"",AB111-AC111-(X111+Y111-AA111)))</f>
        <v/>
      </c>
      <c r="S111" s="19">
        <f>IF(W111=0,"",IF(AB111=0,"",(AB111-AC111-(X111+Y111-AA111))/AB111))</f>
        <v/>
      </c>
      <c r="T111" s="38">
        <f>IF(W111=0,"",IF(AG111=1,"Needs a licence first: see the note",IF(AD111=1,"Enter the rate you pay",IF(AF111=1,"Enter the GST rate",IF(AE111=1,"Enter what one pack sells for",IF(AI111=1,"Sells below cost",IF(AH111=1,"More than it can sell before its shelf life","OK")))))))</f>
        <v/>
      </c>
      <c r="U111" s="39" t="n"/>
      <c r="W111">
        <f>IF(LEN(D111&amp;"")=0,0,N(G111))</f>
        <v/>
      </c>
      <c r="X111">
        <f>ROUND(W111*N(H111),2)</f>
        <v/>
      </c>
      <c r="Y111">
        <f>ROUND(X111*N(I111),2)</f>
        <v/>
      </c>
      <c r="Z111">
        <f>IF(F111="Loose",N(J111),N(I111))</f>
        <v/>
      </c>
      <c r="AA111">
        <f>IF(OR('Plan'!$C$10="Regular GST, registered before buying",'Plan'!$C$10="Regular GST, registering after buying"),IF(Z111&gt;0,Y111,0),0)</f>
        <v/>
      </c>
      <c r="AB111">
        <f>ROUND(W111*N(K111),2)</f>
        <v/>
      </c>
      <c r="AC111">
        <f>IF(AB111=0,0,IF(OR('Plan'!$C$10="Regular GST, registered before buying",'Plan'!$C$10="Regular GST, registering after buying"),IF(Z111&gt;0,ROUND(AB111-AB111/(1+Z111),2),0),IF('Plan'!$C$10="Composition scheme",IF(Z111&gt;0,ROUND(AB111*0.01,2),0),0)))</f>
        <v/>
      </c>
      <c r="AD111">
        <f>IF(W111&gt;0,IF(N(H111)=0,1,0),0)</f>
        <v/>
      </c>
      <c r="AE111">
        <f>IF(W111&gt;0,IF(N(K111)=0,1,0),0)</f>
        <v/>
      </c>
      <c r="AF111">
        <f>IF(W111=0,0,IF(LEN(I111&amp;"")=0,1,IF(F111="Loose",IF(LEN(J111&amp;"")=0,1,0),0)))</f>
        <v/>
      </c>
      <c r="AG111">
        <f>IF(W111=0,0,IF(ISNUMBER(SEARCH("Licence needed",U111&amp;"")),1,0))</f>
        <v/>
      </c>
      <c r="AH111">
        <f>IF(W111=0,0,IF(N(L111)=0,0,IF(N(M111)=0,0,IF(W111/N(L111)*7&gt;N(M111),1,0))))</f>
        <v/>
      </c>
      <c r="AI111">
        <f>IF(W111=0,0,IF(AB111=0,0,IF(AB111-AC111-(X111+Y111-AA111)&lt;0,1,0)))</f>
        <v/>
      </c>
      <c r="AJ111">
        <f>IF(W111&gt;0,1,0)</f>
        <v/>
      </c>
    </row>
    <row r="112">
      <c r="B112" s="32" t="n">
        <v>107</v>
      </c>
      <c r="C112" s="13" t="n"/>
      <c r="D112" s="13" t="n"/>
      <c r="E112" s="13" t="n"/>
      <c r="F112" s="33" t="n"/>
      <c r="G112" s="34" t="n"/>
      <c r="H112" s="35" t="n"/>
      <c r="I112" s="36" t="n"/>
      <c r="J112" s="36" t="n"/>
      <c r="K112" s="35" t="n"/>
      <c r="L112" s="34" t="n"/>
      <c r="M112" s="37" t="n"/>
      <c r="N112" s="18">
        <f>IF(W112=0,"",X112+Y112)</f>
        <v/>
      </c>
      <c r="O112" s="18">
        <f>IF(W112=0,"",AA112)</f>
        <v/>
      </c>
      <c r="P112" s="18">
        <f>IF(W112=0,"",X112+Y112-AA112)</f>
        <v/>
      </c>
      <c r="Q112" s="18">
        <f>IF(W112=0,"",AB112)</f>
        <v/>
      </c>
      <c r="R112" s="18">
        <f>IF(W112=0,"",IF(AB112=0,"",AB112-AC112-(X112+Y112-AA112)))</f>
        <v/>
      </c>
      <c r="S112" s="19">
        <f>IF(W112=0,"",IF(AB112=0,"",(AB112-AC112-(X112+Y112-AA112))/AB112))</f>
        <v/>
      </c>
      <c r="T112" s="38">
        <f>IF(W112=0,"",IF(AG112=1,"Needs a licence first: see the note",IF(AD112=1,"Enter the rate you pay",IF(AF112=1,"Enter the GST rate",IF(AE112=1,"Enter what one pack sells for",IF(AI112=1,"Sells below cost",IF(AH112=1,"More than it can sell before its shelf life","OK")))))))</f>
        <v/>
      </c>
      <c r="U112" s="39" t="n"/>
      <c r="W112">
        <f>IF(LEN(D112&amp;"")=0,0,N(G112))</f>
        <v/>
      </c>
      <c r="X112">
        <f>ROUND(W112*N(H112),2)</f>
        <v/>
      </c>
      <c r="Y112">
        <f>ROUND(X112*N(I112),2)</f>
        <v/>
      </c>
      <c r="Z112">
        <f>IF(F112="Loose",N(J112),N(I112))</f>
        <v/>
      </c>
      <c r="AA112">
        <f>IF(OR('Plan'!$C$10="Regular GST, registered before buying",'Plan'!$C$10="Regular GST, registering after buying"),IF(Z112&gt;0,Y112,0),0)</f>
        <v/>
      </c>
      <c r="AB112">
        <f>ROUND(W112*N(K112),2)</f>
        <v/>
      </c>
      <c r="AC112">
        <f>IF(AB112=0,0,IF(OR('Plan'!$C$10="Regular GST, registered before buying",'Plan'!$C$10="Regular GST, registering after buying"),IF(Z112&gt;0,ROUND(AB112-AB112/(1+Z112),2),0),IF('Plan'!$C$10="Composition scheme",IF(Z112&gt;0,ROUND(AB112*0.01,2),0),0)))</f>
        <v/>
      </c>
      <c r="AD112">
        <f>IF(W112&gt;0,IF(N(H112)=0,1,0),0)</f>
        <v/>
      </c>
      <c r="AE112">
        <f>IF(W112&gt;0,IF(N(K112)=0,1,0),0)</f>
        <v/>
      </c>
      <c r="AF112">
        <f>IF(W112=0,0,IF(LEN(I112&amp;"")=0,1,IF(F112="Loose",IF(LEN(J112&amp;"")=0,1,0),0)))</f>
        <v/>
      </c>
      <c r="AG112">
        <f>IF(W112=0,0,IF(ISNUMBER(SEARCH("Licence needed",U112&amp;"")),1,0))</f>
        <v/>
      </c>
      <c r="AH112">
        <f>IF(W112=0,0,IF(N(L112)=0,0,IF(N(M112)=0,0,IF(W112/N(L112)*7&gt;N(M112),1,0))))</f>
        <v/>
      </c>
      <c r="AI112">
        <f>IF(W112=0,0,IF(AB112=0,0,IF(AB112-AC112-(X112+Y112-AA112)&lt;0,1,0)))</f>
        <v/>
      </c>
      <c r="AJ112">
        <f>IF(W112&gt;0,1,0)</f>
        <v/>
      </c>
    </row>
    <row r="113">
      <c r="B113" s="32" t="n">
        <v>108</v>
      </c>
      <c r="C113" s="13" t="n"/>
      <c r="D113" s="13" t="n"/>
      <c r="E113" s="13" t="n"/>
      <c r="F113" s="33" t="n"/>
      <c r="G113" s="34" t="n"/>
      <c r="H113" s="35" t="n"/>
      <c r="I113" s="36" t="n"/>
      <c r="J113" s="36" t="n"/>
      <c r="K113" s="35" t="n"/>
      <c r="L113" s="34" t="n"/>
      <c r="M113" s="37" t="n"/>
      <c r="N113" s="18">
        <f>IF(W113=0,"",X113+Y113)</f>
        <v/>
      </c>
      <c r="O113" s="18">
        <f>IF(W113=0,"",AA113)</f>
        <v/>
      </c>
      <c r="P113" s="18">
        <f>IF(W113=0,"",X113+Y113-AA113)</f>
        <v/>
      </c>
      <c r="Q113" s="18">
        <f>IF(W113=0,"",AB113)</f>
        <v/>
      </c>
      <c r="R113" s="18">
        <f>IF(W113=0,"",IF(AB113=0,"",AB113-AC113-(X113+Y113-AA113)))</f>
        <v/>
      </c>
      <c r="S113" s="19">
        <f>IF(W113=0,"",IF(AB113=0,"",(AB113-AC113-(X113+Y113-AA113))/AB113))</f>
        <v/>
      </c>
      <c r="T113" s="38">
        <f>IF(W113=0,"",IF(AG113=1,"Needs a licence first: see the note",IF(AD113=1,"Enter the rate you pay",IF(AF113=1,"Enter the GST rate",IF(AE113=1,"Enter what one pack sells for",IF(AI113=1,"Sells below cost",IF(AH113=1,"More than it can sell before its shelf life","OK")))))))</f>
        <v/>
      </c>
      <c r="U113" s="39" t="n"/>
      <c r="W113">
        <f>IF(LEN(D113&amp;"")=0,0,N(G113))</f>
        <v/>
      </c>
      <c r="X113">
        <f>ROUND(W113*N(H113),2)</f>
        <v/>
      </c>
      <c r="Y113">
        <f>ROUND(X113*N(I113),2)</f>
        <v/>
      </c>
      <c r="Z113">
        <f>IF(F113="Loose",N(J113),N(I113))</f>
        <v/>
      </c>
      <c r="AA113">
        <f>IF(OR('Plan'!$C$10="Regular GST, registered before buying",'Plan'!$C$10="Regular GST, registering after buying"),IF(Z113&gt;0,Y113,0),0)</f>
        <v/>
      </c>
      <c r="AB113">
        <f>ROUND(W113*N(K113),2)</f>
        <v/>
      </c>
      <c r="AC113">
        <f>IF(AB113=0,0,IF(OR('Plan'!$C$10="Regular GST, registered before buying",'Plan'!$C$10="Regular GST, registering after buying"),IF(Z113&gt;0,ROUND(AB113-AB113/(1+Z113),2),0),IF('Plan'!$C$10="Composition scheme",IF(Z113&gt;0,ROUND(AB113*0.01,2),0),0)))</f>
        <v/>
      </c>
      <c r="AD113">
        <f>IF(W113&gt;0,IF(N(H113)=0,1,0),0)</f>
        <v/>
      </c>
      <c r="AE113">
        <f>IF(W113&gt;0,IF(N(K113)=0,1,0),0)</f>
        <v/>
      </c>
      <c r="AF113">
        <f>IF(W113=0,0,IF(LEN(I113&amp;"")=0,1,IF(F113="Loose",IF(LEN(J113&amp;"")=0,1,0),0)))</f>
        <v/>
      </c>
      <c r="AG113">
        <f>IF(W113=0,0,IF(ISNUMBER(SEARCH("Licence needed",U113&amp;"")),1,0))</f>
        <v/>
      </c>
      <c r="AH113">
        <f>IF(W113=0,0,IF(N(L113)=0,0,IF(N(M113)=0,0,IF(W113/N(L113)*7&gt;N(M113),1,0))))</f>
        <v/>
      </c>
      <c r="AI113">
        <f>IF(W113=0,0,IF(AB113=0,0,IF(AB113-AC113-(X113+Y113-AA113)&lt;0,1,0)))</f>
        <v/>
      </c>
      <c r="AJ113">
        <f>IF(W113&gt;0,1,0)</f>
        <v/>
      </c>
    </row>
    <row r="114">
      <c r="B114" s="32" t="n">
        <v>109</v>
      </c>
      <c r="C114" s="13" t="n"/>
      <c r="D114" s="13" t="n"/>
      <c r="E114" s="13" t="n"/>
      <c r="F114" s="33" t="n"/>
      <c r="G114" s="34" t="n"/>
      <c r="H114" s="35" t="n"/>
      <c r="I114" s="36" t="n"/>
      <c r="J114" s="36" t="n"/>
      <c r="K114" s="35" t="n"/>
      <c r="L114" s="34" t="n"/>
      <c r="M114" s="37" t="n"/>
      <c r="N114" s="18">
        <f>IF(W114=0,"",X114+Y114)</f>
        <v/>
      </c>
      <c r="O114" s="18">
        <f>IF(W114=0,"",AA114)</f>
        <v/>
      </c>
      <c r="P114" s="18">
        <f>IF(W114=0,"",X114+Y114-AA114)</f>
        <v/>
      </c>
      <c r="Q114" s="18">
        <f>IF(W114=0,"",AB114)</f>
        <v/>
      </c>
      <c r="R114" s="18">
        <f>IF(W114=0,"",IF(AB114=0,"",AB114-AC114-(X114+Y114-AA114)))</f>
        <v/>
      </c>
      <c r="S114" s="19">
        <f>IF(W114=0,"",IF(AB114=0,"",(AB114-AC114-(X114+Y114-AA114))/AB114))</f>
        <v/>
      </c>
      <c r="T114" s="38">
        <f>IF(W114=0,"",IF(AG114=1,"Needs a licence first: see the note",IF(AD114=1,"Enter the rate you pay",IF(AF114=1,"Enter the GST rate",IF(AE114=1,"Enter what one pack sells for",IF(AI114=1,"Sells below cost",IF(AH114=1,"More than it can sell before its shelf life","OK")))))))</f>
        <v/>
      </c>
      <c r="U114" s="39" t="n"/>
      <c r="W114">
        <f>IF(LEN(D114&amp;"")=0,0,N(G114))</f>
        <v/>
      </c>
      <c r="X114">
        <f>ROUND(W114*N(H114),2)</f>
        <v/>
      </c>
      <c r="Y114">
        <f>ROUND(X114*N(I114),2)</f>
        <v/>
      </c>
      <c r="Z114">
        <f>IF(F114="Loose",N(J114),N(I114))</f>
        <v/>
      </c>
      <c r="AA114">
        <f>IF(OR('Plan'!$C$10="Regular GST, registered before buying",'Plan'!$C$10="Regular GST, registering after buying"),IF(Z114&gt;0,Y114,0),0)</f>
        <v/>
      </c>
      <c r="AB114">
        <f>ROUND(W114*N(K114),2)</f>
        <v/>
      </c>
      <c r="AC114">
        <f>IF(AB114=0,0,IF(OR('Plan'!$C$10="Regular GST, registered before buying",'Plan'!$C$10="Regular GST, registering after buying"),IF(Z114&gt;0,ROUND(AB114-AB114/(1+Z114),2),0),IF('Plan'!$C$10="Composition scheme",IF(Z114&gt;0,ROUND(AB114*0.01,2),0),0)))</f>
        <v/>
      </c>
      <c r="AD114">
        <f>IF(W114&gt;0,IF(N(H114)=0,1,0),0)</f>
        <v/>
      </c>
      <c r="AE114">
        <f>IF(W114&gt;0,IF(N(K114)=0,1,0),0)</f>
        <v/>
      </c>
      <c r="AF114">
        <f>IF(W114=0,0,IF(LEN(I114&amp;"")=0,1,IF(F114="Loose",IF(LEN(J114&amp;"")=0,1,0),0)))</f>
        <v/>
      </c>
      <c r="AG114">
        <f>IF(W114=0,0,IF(ISNUMBER(SEARCH("Licence needed",U114&amp;"")),1,0))</f>
        <v/>
      </c>
      <c r="AH114">
        <f>IF(W114=0,0,IF(N(L114)=0,0,IF(N(M114)=0,0,IF(W114/N(L114)*7&gt;N(M114),1,0))))</f>
        <v/>
      </c>
      <c r="AI114">
        <f>IF(W114=0,0,IF(AB114=0,0,IF(AB114-AC114-(X114+Y114-AA114)&lt;0,1,0)))</f>
        <v/>
      </c>
      <c r="AJ114">
        <f>IF(W114&gt;0,1,0)</f>
        <v/>
      </c>
    </row>
    <row r="115">
      <c r="B115" s="32" t="n">
        <v>110</v>
      </c>
      <c r="C115" s="13" t="n"/>
      <c r="D115" s="13" t="n"/>
      <c r="E115" s="13" t="n"/>
      <c r="F115" s="33" t="n"/>
      <c r="G115" s="34" t="n"/>
      <c r="H115" s="35" t="n"/>
      <c r="I115" s="36" t="n"/>
      <c r="J115" s="36" t="n"/>
      <c r="K115" s="35" t="n"/>
      <c r="L115" s="34" t="n"/>
      <c r="M115" s="37" t="n"/>
      <c r="N115" s="18">
        <f>IF(W115=0,"",X115+Y115)</f>
        <v/>
      </c>
      <c r="O115" s="18">
        <f>IF(W115=0,"",AA115)</f>
        <v/>
      </c>
      <c r="P115" s="18">
        <f>IF(W115=0,"",X115+Y115-AA115)</f>
        <v/>
      </c>
      <c r="Q115" s="18">
        <f>IF(W115=0,"",AB115)</f>
        <v/>
      </c>
      <c r="R115" s="18">
        <f>IF(W115=0,"",IF(AB115=0,"",AB115-AC115-(X115+Y115-AA115)))</f>
        <v/>
      </c>
      <c r="S115" s="19">
        <f>IF(W115=0,"",IF(AB115=0,"",(AB115-AC115-(X115+Y115-AA115))/AB115))</f>
        <v/>
      </c>
      <c r="T115" s="38">
        <f>IF(W115=0,"",IF(AG115=1,"Needs a licence first: see the note",IF(AD115=1,"Enter the rate you pay",IF(AF115=1,"Enter the GST rate",IF(AE115=1,"Enter what one pack sells for",IF(AI115=1,"Sells below cost",IF(AH115=1,"More than it can sell before its shelf life","OK")))))))</f>
        <v/>
      </c>
      <c r="U115" s="39" t="n"/>
      <c r="W115">
        <f>IF(LEN(D115&amp;"")=0,0,N(G115))</f>
        <v/>
      </c>
      <c r="X115">
        <f>ROUND(W115*N(H115),2)</f>
        <v/>
      </c>
      <c r="Y115">
        <f>ROUND(X115*N(I115),2)</f>
        <v/>
      </c>
      <c r="Z115">
        <f>IF(F115="Loose",N(J115),N(I115))</f>
        <v/>
      </c>
      <c r="AA115">
        <f>IF(OR('Plan'!$C$10="Regular GST, registered before buying",'Plan'!$C$10="Regular GST, registering after buying"),IF(Z115&gt;0,Y115,0),0)</f>
        <v/>
      </c>
      <c r="AB115">
        <f>ROUND(W115*N(K115),2)</f>
        <v/>
      </c>
      <c r="AC115">
        <f>IF(AB115=0,0,IF(OR('Plan'!$C$10="Regular GST, registered before buying",'Plan'!$C$10="Regular GST, registering after buying"),IF(Z115&gt;0,ROUND(AB115-AB115/(1+Z115),2),0),IF('Plan'!$C$10="Composition scheme",IF(Z115&gt;0,ROUND(AB115*0.01,2),0),0)))</f>
        <v/>
      </c>
      <c r="AD115">
        <f>IF(W115&gt;0,IF(N(H115)=0,1,0),0)</f>
        <v/>
      </c>
      <c r="AE115">
        <f>IF(W115&gt;0,IF(N(K115)=0,1,0),0)</f>
        <v/>
      </c>
      <c r="AF115">
        <f>IF(W115=0,0,IF(LEN(I115&amp;"")=0,1,IF(F115="Loose",IF(LEN(J115&amp;"")=0,1,0),0)))</f>
        <v/>
      </c>
      <c r="AG115">
        <f>IF(W115=0,0,IF(ISNUMBER(SEARCH("Licence needed",U115&amp;"")),1,0))</f>
        <v/>
      </c>
      <c r="AH115">
        <f>IF(W115=0,0,IF(N(L115)=0,0,IF(N(M115)=0,0,IF(W115/N(L115)*7&gt;N(M115),1,0))))</f>
        <v/>
      </c>
      <c r="AI115">
        <f>IF(W115=0,0,IF(AB115=0,0,IF(AB115-AC115-(X115+Y115-AA115)&lt;0,1,0)))</f>
        <v/>
      </c>
      <c r="AJ115">
        <f>IF(W115&gt;0,1,0)</f>
        <v/>
      </c>
    </row>
    <row r="116">
      <c r="B116" s="41" t="inlineStr">
        <is>
          <t>TOTAL</t>
        </is>
      </c>
      <c r="C116" s="42" t="n"/>
      <c r="D116" s="42" t="n"/>
      <c r="E116" s="42" t="n"/>
      <c r="F116" s="42" t="n"/>
      <c r="G116" s="42" t="n"/>
      <c r="H116" s="42" t="n"/>
      <c r="I116" s="42" t="n"/>
      <c r="J116" s="42" t="n"/>
      <c r="K116" s="42" t="n"/>
      <c r="L116" s="42" t="n"/>
      <c r="M116" s="42" t="n"/>
      <c r="N116" s="22">
        <f>SUM(N6:N115)</f>
        <v/>
      </c>
      <c r="O116" s="22">
        <f>SUM(O6:O115)</f>
        <v/>
      </c>
      <c r="P116" s="22">
        <f>SUM(P6:P115)</f>
        <v/>
      </c>
      <c r="Q116" s="22">
        <f>SUM(Q6:Q115)</f>
        <v/>
      </c>
      <c r="R116" s="22">
        <f>SUM(R6:R115)</f>
        <v/>
      </c>
      <c r="S116" s="23">
        <f>IF(N(Q116)=0,"",R116/Q116)</f>
        <v/>
      </c>
      <c r="T116" s="42" t="n"/>
      <c r="U116" s="42" t="n"/>
    </row>
    <row r="117"/>
    <row r="118" ht="28" customHeight="1">
      <c r="B118" s="11" t="inlineStr">
        <is>
          <t>A pack you open and sell loose: rice, atta, dal, sooji, besan, poha, jaggery and curd are 5% when you buy them pre-packaged and labelled, but nil when you sell them loose from the pack. You still pay the 5% to your supplier, and with nothing taxed on the sale there is no credit for it (CGST Act, s.17(2)), so the sheet counts it as cost.</t>
        </is>
      </c>
    </row>
    <row r="119" ht="16" customHeight="1">
      <c r="B119" s="11" t="inlineStr">
        <is>
          <t>A pack over 25 kg or 25 litres is not 'pre-packaged and labelled' for GST, so rice, atta or dal bought in a 30 kg or 50 kg bag carries no GST when you buy it. If you change a pack to one over 25 kg, set its GST on the pack to 0% (Notification 9/2025, Explanation to the Schedules).</t>
        </is>
      </c>
    </row>
    <row r="120" ht="16" customHeight="1">
      <c r="B120" s="11" t="inlineStr">
        <is>
          <t>Rate per pack is before GST. If your supplier quotes a price with GST in it, take the GST out first: divide by 1.05 for a 5% item, 1.18 for 18% and 1.40 for 40%. A ₹105 quote on a 5% item is ₹100 before GST.</t>
        </is>
      </c>
    </row>
    <row r="121" ht="16" customHeight="1">
      <c r="B121" s="11" t="inlineStr">
        <is>
          <t>Selling price: for a packed item, what you will charge, which cannot be more than the MRP printed on it. For an item you sell loose, what one whole pack brings in, for example 25 kg of rice at your price per kg.</t>
        </is>
      </c>
    </row>
    <row r="122" ht="16" customHeight="1">
      <c r="B122" s="11" t="inlineStr">
        <is>
          <t>Packs sold per week and shelf life are optional. Fill them for milk, bread, curd, paneer and eggs and the check warns when you are buying more than will sell before it spoils.</t>
        </is>
      </c>
    </row>
    <row r="123" ht="16" customHeight="1">
      <c r="B123" s="8" t="inlineStr">
        <is>
          <t>General guidance, not legal or tax advice. Check each rate against the HSN on your supplier's invoice.</t>
        </is>
      </c>
      <c r="C123" s="9" t="n"/>
      <c r="D123" s="9" t="n"/>
      <c r="E123" s="9" t="n"/>
      <c r="F123" s="9" t="n"/>
      <c r="G123" s="9" t="n"/>
      <c r="H123" s="9" t="n"/>
      <c r="I123" s="9" t="n"/>
      <c r="J123" s="9" t="n"/>
      <c r="K123" s="9" t="n"/>
      <c r="L123" s="9" t="n"/>
      <c r="M123" s="9" t="n"/>
      <c r="N123" s="9" t="n"/>
      <c r="O123" s="9" t="n"/>
      <c r="P123" s="9" t="n"/>
      <c r="Q123" s="9" t="n"/>
      <c r="R123" s="9" t="n"/>
      <c r="S123" s="9" t="n"/>
      <c r="T123" s="9" t="n"/>
      <c r="U123" s="9" t="n"/>
    </row>
    <row r="124"/>
    <row r="125" ht="16" customHeight="1">
      <c r="B125"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autoFilter ref="B5:U115"/>
  <mergeCells count="12">
    <mergeCell ref="B122:U122"/>
    <mergeCell ref="B116:M116"/>
    <mergeCell ref="B118:U118"/>
    <mergeCell ref="N4:U4"/>
    <mergeCell ref="B123:U123"/>
    <mergeCell ref="B119:U119"/>
    <mergeCell ref="B121:U121"/>
    <mergeCell ref="B2:U2"/>
    <mergeCell ref="B120:U120"/>
    <mergeCell ref="B125:U125"/>
    <mergeCell ref="B4:M4"/>
    <mergeCell ref="B3:U3"/>
  </mergeCells>
  <dataValidations count="8">
    <dataValidation sqref="C6:C115" showDropDown="0" showInputMessage="0" showErrorMessage="1" allowBlank="1" errorTitle="Pick from the list" error="Pick an option from the drop-down list." type="list">
      <formula1>=Lists!$E$2:$E$15</formula1>
    </dataValidation>
    <dataValidation sqref="F6:F115" showDropDown="0" showInputMessage="0" showErrorMessage="1" allowBlank="1" errorTitle="Pick from the list" error="Pick an option from the drop-down list." type="list">
      <formula1>=Lists!$C$2:$C$3</formula1>
    </dataValidation>
    <dataValidation sqref="G6:G115" showDropDown="0" showInputMessage="0" showErrorMessage="1" allowBlank="1" errorTitle="Enter a number" error="Enter a number with no minus sign, for example 12." type="decimal" operator="greaterThanOrEqual">
      <formula1>0</formula1>
    </dataValidation>
    <dataValidation sqref="H6:H115" showDropDown="0" showInputMessage="0" showErrorMessage="1" allowBlank="1" errorTitle="Enter an amount" error="Enter the amount in rupees as a number, with no minus sign." type="decimal" operator="greaterThanOrEqual">
      <formula1>0</formula1>
    </dataValidation>
    <dataValidation sqref="I6:J115" showDropDown="0" showInputMessage="0" showErrorMessage="1" allowBlank="1" errorTitle="Pick a rate" error="Pick 0%, 5%, 18% or 40%." type="list">
      <formula1>"0%,5%,18%,40%"</formula1>
    </dataValidation>
    <dataValidation sqref="K6:K115" showDropDown="0" showInputMessage="0" showErrorMessage="1" allowBlank="1" errorTitle="Enter an amount" error="Enter the amount in rupees as a number, with no minus sign." type="decimal" operator="greaterThanOrEqual">
      <formula1>0</formula1>
    </dataValidation>
    <dataValidation sqref="L6:L115" showDropDown="0" showInputMessage="0" showErrorMessage="1" allowBlank="1" errorTitle="Enter a number" error="Enter a number with no minus sign, for example 12." type="decimal" operator="greaterThanOrEqual">
      <formula1>0</formula1>
    </dataValidation>
    <dataValidation sqref="M6:M115" showDropDown="0" showInputMessage="0" showErrorMessage="1" allowBlank="1" errorTitle="Enter a number of days" error="Enter whole days, for example 90." type="whole" operator="between">
      <formula1>1</formula1>
      <formula2>3650</formula2>
    </dataValidation>
  </dataValidations>
  <pageMargins left="0.3" right="0.3" top="0.4" bottom="0.4"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D25"/>
  <sheetViews>
    <sheetView showGridLines="0" workbookViewId="0">
      <selection activeCell="A1" sqref="A1"/>
    </sheetView>
  </sheetViews>
  <sheetFormatPr baseColWidth="8" defaultRowHeight="15"/>
  <cols>
    <col width="2" customWidth="1" min="1" max="1"/>
    <col width="32" customWidth="1" min="2" max="2"/>
    <col width="64" customWidth="1" min="3" max="3"/>
    <col width="50" customWidth="1" min="4" max="4"/>
    <col width="2" customWidth="1" min="5" max="5"/>
  </cols>
  <sheetData>
    <row r="1"/>
    <row r="2" ht="26" customHeight="1">
      <c r="B2" s="1" t="inlineStr">
        <is>
          <t>BEFORE YOU STOCK: THE RULES BEHIND THE LIST</t>
        </is>
      </c>
    </row>
    <row r="3" ht="28" customHeight="1">
      <c r="B3" s="11" t="inlineStr">
        <is>
          <t>What decides an item's GST rate, what you can claim back, and what this list leaves out on purpose. Each provision is quoted or summarised, with what it means for your first order.</t>
        </is>
      </c>
    </row>
    <row r="4"/>
    <row r="5" ht="19" customHeight="1">
      <c r="B5" s="17" t="inlineStr">
        <is>
          <t>Provision</t>
        </is>
      </c>
      <c r="C5" s="17" t="inlineStr">
        <is>
          <t>What it says</t>
        </is>
      </c>
      <c r="D5" s="17" t="inlineStr">
        <is>
          <t>What it means for your first order</t>
        </is>
      </c>
    </row>
    <row r="6" ht="123" customHeight="1">
      <c r="B6" s="5" t="inlineStr">
        <is>
          <t>Notification 9/2025-Central Tax (Rate), Schedule I (5%)</t>
        </is>
      </c>
      <c r="C6" s="6" t="inlineStr">
        <is>
          <t>Rates from 22-Sep-2025. Rice, wheat, atta, suji, pulses, besan, poha, jaggery and curd are listed at 5% only when "pre-packaged and labelled" (for example entry 48, "Rice, pre-packaged and labelled"). The Explanation defines that as commodities "intended for retail sale and containing not more than 25 kg or 25 litre" that must carry Legal Metrology declarations. Sugar (entry 105), tea (34), spices (36 to 42), edible oils (84 to 95), butter and ghee (7), biscuits (123), namkeen (143), soap bars (251), hair oil and shampoo (245) and toothpaste (246) are 5% however they are sold.</t>
        </is>
      </c>
      <c r="D6" s="6" t="inlineStr">
        <is>
          <t>Most of a kirana's shelf is at 5%. A bag over 25 kg is not pre-packaged, so staples bought in 30 kg or 50 kg bags carry no GST. The Stock List has the rate and the entry number for every item filled in.</t>
        </is>
      </c>
    </row>
    <row r="7" ht="84" customHeight="1">
      <c r="B7" s="5" t="inlineStr">
        <is>
          <t>Notification 10/2025-Central Tax (Rate) (nil)</t>
        </is>
      </c>
      <c r="C7" s="6" t="inlineStr">
        <is>
          <t>The exemption list from 22-Sep-2025. Among others: entry 67 "Rice, other than pre-packaged and labelled", 70 atta and 39 pulses on the same terms; 15 fresh, pasteurised and UHT milk; 17 "Chena or paneer, whether or not pre-packaged and labelled"; 18 eggs; 99 pappad; 100 "Bread (branded or otherwise)" and Indian breads; 109 salt; 165 sanitary napkins.</t>
        </is>
      </c>
      <c r="D7" s="6" t="inlineStr">
        <is>
          <t>Milk, paneer, eggs, bread, papad, salt and sanitary napkins carry no GST at all. Staples carry none when they are not pre-packaged and labelled.</t>
        </is>
      </c>
    </row>
    <row r="8" ht="84" customHeight="1">
      <c r="B8" s="5" t="inlineStr">
        <is>
          <t>Notification 9/2025, Schedules II (18%) and III (40%)</t>
        </is>
      </c>
      <c r="C8" s="6" t="inlineStr">
        <is>
          <t>Schedule II: entry 67, washing and cleaning preparations; 66, soap other than toilet soap; 70, scouring powders and polishes; 184, toilet paper; 95, insecticides and disinfectants; 61, skin-care preparations; 64, deodorants. Schedule III entry 1: aerated waters "containing added sugar or other sweetening matter or flavoured".</t>
        </is>
      </c>
      <c r="D8" s="6" t="inlineStr">
        <is>
          <t>Detergents, cleaners, toilet paper, face creams and deodorants are 18%. A sweetened fizzy drink is 40%; plain packaged water and fruit drinks that are not carbonated are 5%.</t>
        </is>
      </c>
    </row>
    <row r="9" ht="57" customHeight="1">
      <c r="B9" s="5" t="inlineStr">
        <is>
          <t>TRU FAQs on pre-packaged and labelled goods, 17-Jul-2022 (FAQ 6)</t>
        </is>
      </c>
      <c r="C9" s="6" t="inlineStr">
        <is>
          <t>Where a retailer buys a package and then supplies the item in loose quantity from it, "such supply by retailer is not a supply of packaged commodity for the purpose of GST levy".</t>
        </is>
      </c>
      <c r="D9" s="6" t="inlineStr">
        <is>
          <t>Rice from a 25 kg bag sold by the kilo is a nil sale, even though your supplier charged 5% on the bag. Set 'You sell it' to Loose and the sheet uses the loose rate.</t>
        </is>
      </c>
    </row>
    <row r="10" ht="57" customHeight="1">
      <c r="B10" s="5" t="inlineStr">
        <is>
          <t>CGST Act, s.17(2)</t>
        </is>
      </c>
      <c r="C10" s="6" t="inlineStr">
        <is>
          <t>Where goods are used "partly for effecting taxable supplies ... and partly for effecting exempt supplies", the credit "shall be restricted to so much of the input tax as is attributable to the said taxable supplies".</t>
        </is>
      </c>
      <c r="D10" s="6" t="inlineStr">
        <is>
          <t>No credit for the 5% on a bag you sell loose at nil. The Stock List counts that GST as cost.</t>
        </is>
      </c>
    </row>
    <row r="11" ht="70" customHeight="1">
      <c r="B11" s="5" t="inlineStr">
        <is>
          <t>CGST Act, s.18(1)(a) and (b)</t>
        </is>
      </c>
      <c r="C11" s="6" t="inlineStr">
        <is>
          <t>A person who applies for registration "within thirty days from the date on which he becomes liable to registration", or who registers voluntarily, may take credit of input tax on "inputs held in stock" on the day before liability starts (a) or before registration is granted (b).</t>
        </is>
      </c>
      <c r="D11" s="6" t="inlineStr">
        <is>
          <t>Stock bought before you register can still earn credit, if you register on time. Pick 'Regular GST, registering after buying' on the Plan.</t>
        </is>
      </c>
    </row>
    <row r="12" ht="97" customHeight="1">
      <c r="B12" s="5" t="inlineStr">
        <is>
          <t>CGST Act, s.18(2), and CGST Rules, Rule 40(1)(b) and (d)</t>
        </is>
      </c>
      <c r="C12" s="6" t="inlineStr">
        <is>
          <t>No credit under s.18(1) "after the expiry of one year from the date of issue of tax invoice". The claim is a declaration "in FORM GST ITC-01", made "within a period of thirty days from the date of becoming eligible". Under Rule 40(1)(d) it must be "duly certified by a practicing chartered accountant or a cost accountant if the aggregate value of the claim" across all the taxes "exceeds two lakh rupees".</t>
        </is>
      </c>
      <c r="D12" s="6" t="inlineStr">
        <is>
          <t>Keep every supplier invoice for the opening stock and file ITC-01 within 30 days of becoming eligible. An invoice more than a year old earns nothing. If the GST you claim is over ₹2 lakh, get the declaration certified by a chartered or cost accountant first: the Plan warns you.</t>
        </is>
      </c>
    </row>
    <row r="13" ht="57" customHeight="1">
      <c r="B13" s="5" t="inlineStr">
        <is>
          <t>CGST Act, s.10(4), and CGST Rules, Rule 7</t>
        </is>
      </c>
      <c r="C13" s="6" t="inlineStr">
        <is>
          <t>A composition taxpayer "shall not collect any tax from the recipient on supplies made by him nor shall he be entitled to any credit of input tax". A trader pays "half per cent. of the turnover of taxable supplies" as CGST, and the same as SGST.</t>
        </is>
      </c>
      <c r="D13" s="6" t="inlineStr">
        <is>
          <t>Under composition, all GST you pay suppliers is cost, and you pay 1% of your taxed sales. The margin column allows for both.</t>
        </is>
      </c>
    </row>
    <row r="14" ht="84" customHeight="1">
      <c r="B14" s="5" t="inlineStr">
        <is>
          <t>Insecticides Act, 1968, s.18(2), and Insecticides Rules, 1971, r.10C</t>
        </is>
      </c>
      <c r="C14" s="6" t="inlineStr">
        <is>
          <t>"No person shall ... sell, stock or exhibit for sale or distribute ... any insecticide except under, and in accordance with the conditions of, a license". Rule 10C bars insecticides in a building where food is sold, but its Explanation lets household insecticides that are registered as such, and packed and labelled under the rules, be sold retail there.</t>
        </is>
      </c>
      <c r="D14" s="6" t="inlineStr">
        <is>
          <t>Mosquito coils, vaporiser refills and cockroach sprays are insecticides. You need a sale licence from the licensing officer your State appoints (Insecticides Act, s.12) before you stock them. The list shows them with no quantity and flags them if you add one.</t>
        </is>
      </c>
    </row>
    <row r="15" ht="57" customHeight="1">
      <c r="B15" s="5" t="inlineStr">
        <is>
          <t>Drugs and Cosmetics Act, 1940, s.18(c)</t>
        </is>
      </c>
      <c r="C15" s="6" t="inlineStr">
        <is>
          <t>No person shall "sell, or stock or exhibit or offer for sale, or distribute any drug ... except under, and in accordance with the conditions of, a licence".</t>
        </is>
      </c>
      <c r="D15" s="6" t="inlineStr">
        <is>
          <t>Medicines, including common tablets and syrups, are not on this list. Stock them only with a drug licence, or ask your State drugs controller whether an exemption covers you.</t>
        </is>
      </c>
    </row>
    <row r="16" ht="84" customHeight="1">
      <c r="B16" s="5" t="inlineStr">
        <is>
          <t>Cigarettes and Other Tobacco Products Act, 2003, s.6</t>
        </is>
      </c>
      <c r="C16" s="6" t="inlineStr">
        <is>
          <t>Bars the sale of tobacco products to anyone under 18, and in an area within a radius of 100 yards of any educational institution.</t>
        </is>
      </c>
      <c r="D16" s="6" t="inlineStr">
        <is>
          <t>Tobacco is left out of this list on purpose. If you sell it, check your distance from the nearest school or college first, and put up the notice that sale to minors is prohibited. Several States also ban some tobacco products outright, so check your State's rules before you stock any.</t>
        </is>
      </c>
    </row>
    <row r="17" ht="57" customHeight="1">
      <c r="B17" s="5" t="inlineStr">
        <is>
          <t>Legal Metrology (Packaged Commodities) Rules, 2011, and Legal Metrology Act, 2009, s.24</t>
        </is>
      </c>
      <c r="C17" s="6" t="inlineStr">
        <is>
          <t>A packed commodity may not be sold above the retail sale price (MRP) declared on it. A weight or measure must be verified and stamped before it is put into use.</t>
        </is>
      </c>
      <c r="D17" s="6" t="inlineStr">
        <is>
          <t>Your selling price for a packed item cannot be more than its MRP. If you sell anything loose by weight, get your scale verified and stamped before the first sale.</t>
        </is>
      </c>
    </row>
    <row r="18" ht="57" customHeight="1">
      <c r="B18" s="5" t="inlineStr">
        <is>
          <t>Plastic Waste Management Rules, 2016, as amended</t>
        </is>
      </c>
      <c r="C18" s="6" t="inlineStr">
        <is>
          <t>Carry bags made of plastic less than 120 microns thick are prohibited from 31-Dec-2022.</t>
        </is>
      </c>
      <c r="D18" s="6" t="inlineStr">
        <is>
          <t>Buy cloth, paper or compliant carry bags for the counter, not thin plastic ones. Several States ban plastic carry bags altogether, so check your State's rules.</t>
        </is>
      </c>
    </row>
    <row r="19" ht="44" customHeight="1">
      <c r="B19" s="5" t="inlineStr">
        <is>
          <t>FSSAI: Kind of Business table, Retailer row (updated 01.04.2026)</t>
        </is>
      </c>
      <c r="C19" s="6" t="inlineStr">
        <is>
          <t>A retailer with annual turnover up to ₹1.5 crore needs a Registration (fee ₹100 a year); above ₹1.5 crore and up to ₹50 crore, a State Licence; above ₹50 crore, a Central Licence.</t>
        </is>
      </c>
      <c r="D19" s="6" t="inlineStr">
        <is>
          <t>A new kirana selling food needs at least an FSSAI Registration before it opens. Apply on FoSCoS.</t>
        </is>
      </c>
    </row>
    <row r="20" ht="57" customHeight="1">
      <c r="B20" s="5" t="inlineStr">
        <is>
          <t>FSSAI, Schedule 4, Part II, para 5.2.5, as substituted in June 2026</t>
        </is>
      </c>
      <c r="C20" s="6" t="inlineStr">
        <is>
          <t>Storage of food is to follow "First in First out, First Expire First Out, which shall not be applicable to retailers".</t>
        </is>
      </c>
      <c r="D20" s="6" t="inlineStr">
        <is>
          <t>The rule no longer binds a retailer, but selling the oldest stock first is still how you avoid throwing it away. Use the shelf-life columns for anything that spoils in days.</t>
        </is>
      </c>
    </row>
    <row r="21"/>
    <row r="22" ht="40" customHeight="1">
      <c r="B22" s="11" t="inlineStr">
        <is>
          <t>Sources: Notifications 9/2025 and 10/2025-Central Tax (Rate), Gazette of India Extraordinary, Part II, Section 3(i); Tax Research Unit FAQs, F. No. 190354/172/2022-TRU (gstcouncil.gov.in); CGST Act, 2017, ss.10, 17 and 18, and CGST Rules 7 and 40 (taxinformation.cbic.gov.in); Insecticides Act, 1968 (Government of Delhi copy) and Insecticides Rules, 1971 (Government of Puducherry copy); Drugs and Cosmetics Act, 1940 (CDSCO); FoSCoS Kind of Business table (foscos.fssai.gov.in). Read 04-Nov-2026.</t>
        </is>
      </c>
    </row>
    <row r="23" ht="28" customHeight="1">
      <c r="B23" s="8" t="inlineStr">
        <is>
          <t>Quotes are shortened where marked. Rates and limits change: check them before you buy. Ask your accountant or GST practitioner about rates and credit, and the licensing office in your State about licences. General guidance, not legal or tax advice.</t>
        </is>
      </c>
      <c r="C23" s="9" t="n"/>
      <c r="D23" s="9" t="n"/>
    </row>
    <row r="24"/>
    <row r="25" ht="16" customHeight="1">
      <c r="B25"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5">
    <mergeCell ref="B3:D3"/>
    <mergeCell ref="B23:D23"/>
    <mergeCell ref="B22:D22"/>
    <mergeCell ref="B25:D25"/>
    <mergeCell ref="B2:D2"/>
  </mergeCells>
  <pageMargins left="0.3" right="0.3" top="0.4" bottom="0.4"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K58"/>
  <sheetViews>
    <sheetView showGridLines="0" workbookViewId="0">
      <selection activeCell="A1" sqref="A1"/>
    </sheetView>
  </sheetViews>
  <sheetFormatPr baseColWidth="8" defaultRowHeight="15"/>
  <cols>
    <col width="2" customWidth="1" min="1" max="1"/>
    <col width="30" customWidth="1" min="2" max="2"/>
    <col width="15" customWidth="1" min="3" max="3"/>
    <col width="15" customWidth="1" min="4" max="4"/>
    <col width="15" customWidth="1" min="5" max="5"/>
    <col width="15" customWidth="1" min="6" max="6"/>
    <col width="15" customWidth="1" min="7" max="7"/>
    <col width="15" customWidth="1" min="8" max="8"/>
    <col width="11" customWidth="1" min="9" max="9"/>
    <col width="2" customWidth="1" min="10" max="10"/>
    <col hidden="1" width="13" customWidth="1" min="11" max="11"/>
  </cols>
  <sheetData>
    <row r="1"/>
    <row r="2" ht="26" customHeight="1">
      <c r="B2" s="1" t="inlineStr">
        <is>
          <t>EXAMPLE OPENING STOCK PLAN</t>
        </is>
      </c>
    </row>
    <row r="3" ht="16" customHeight="1">
      <c r="B3" s="11" t="inlineStr">
        <is>
          <t>Answer the five questions, fill the Stock List, and this sheet shows what the first order costs, what you get back, and what to fix before you buy.</t>
        </is>
      </c>
    </row>
    <row r="4"/>
    <row r="5" ht="19" customHeight="1">
      <c r="B5" s="3" t="inlineStr">
        <is>
          <t xml:space="preserve">  YOUR SHOP</t>
        </is>
      </c>
      <c r="C5" s="4" t="n"/>
      <c r="D5" s="4" t="n"/>
      <c r="E5" s="4" t="n"/>
      <c r="F5" s="4" t="n"/>
      <c r="G5" s="4" t="n"/>
      <c r="H5" s="4" t="n"/>
      <c r="I5" s="4" t="n"/>
    </row>
    <row r="6" ht="18" customHeight="1">
      <c r="B6" s="12" t="inlineStr">
        <is>
          <t>Shop name</t>
        </is>
      </c>
      <c r="C6" s="13" t="inlineStr">
        <is>
          <t>Sample Kirana Store (example)</t>
        </is>
      </c>
      <c r="D6" s="14" t="n"/>
      <c r="E6" s="14" t="n"/>
    </row>
    <row r="7" ht="18" customHeight="1">
      <c r="B7" s="12" t="inlineStr">
        <is>
          <t>Town or city</t>
        </is>
      </c>
      <c r="C7" s="13" t="inlineStr">
        <is>
          <t>Jaipur</t>
        </is>
      </c>
      <c r="D7" s="14" t="n"/>
      <c r="E7" s="14" t="n"/>
    </row>
    <row r="8" ht="18" customHeight="1">
      <c r="B8" s="12" t="inlineStr">
        <is>
          <t>Opening date</t>
        </is>
      </c>
      <c r="C8" s="15" t="n">
        <v>46357</v>
      </c>
      <c r="D8" s="14" t="n"/>
      <c r="E8" s="14" t="n"/>
    </row>
    <row r="9" ht="31" customHeight="1">
      <c r="B9" s="12" t="inlineStr">
        <is>
          <t>Money set aside for the first stock (₹)</t>
        </is>
      </c>
      <c r="C9" s="16" t="n">
        <v>150000</v>
      </c>
      <c r="D9" s="14" t="n"/>
      <c r="E9" s="14" t="n"/>
    </row>
    <row r="10" ht="18" customHeight="1">
      <c r="B10" s="12" t="inlineStr">
        <is>
          <t>Your GST position</t>
        </is>
      </c>
      <c r="C10" s="13" t="inlineStr">
        <is>
          <t>Regular GST, registering after buying</t>
        </is>
      </c>
      <c r="D10" s="14" t="n"/>
      <c r="E10" s="14" t="n"/>
    </row>
    <row r="11" ht="28" customHeight="1">
      <c r="B11" s="11" t="inlineStr">
        <is>
          <t>GST position: pick 'registering after buying' if this stock will be in the shop before your GST registration is granted. Composition and no registration mean no credit for the GST you pay.</t>
        </is>
      </c>
    </row>
    <row r="12"/>
    <row r="13" ht="19" customHeight="1">
      <c r="B13" s="3" t="inlineStr">
        <is>
          <t xml:space="preserve">  WHAT THE FIRST ORDER LOOKS LIKE, BY CATEGORY</t>
        </is>
      </c>
      <c r="C13" s="4" t="n"/>
      <c r="D13" s="4" t="n"/>
      <c r="E13" s="4" t="n"/>
      <c r="F13" s="4" t="n"/>
      <c r="G13" s="4" t="n"/>
      <c r="H13" s="4" t="n"/>
      <c r="I13" s="4" t="n"/>
    </row>
    <row r="14" ht="34" customHeight="1">
      <c r="B14" s="17" t="inlineStr">
        <is>
          <t>Category</t>
        </is>
      </c>
      <c r="C14" s="17" t="inlineStr">
        <is>
          <t>Cash out (incl. GST)</t>
        </is>
      </c>
      <c r="D14" s="17" t="inlineStr">
        <is>
          <t>GST you claim back</t>
        </is>
      </c>
      <c r="E14" s="17" t="inlineStr">
        <is>
          <t>Stock cost to you</t>
        </is>
      </c>
      <c r="F14" s="17" t="inlineStr">
        <is>
          <t>Sales value</t>
        </is>
      </c>
      <c r="G14" s="17" t="inlineStr">
        <is>
          <t>Margin</t>
        </is>
      </c>
      <c r="H14" s="17" t="inlineStr">
        <is>
          <t>Margin %</t>
        </is>
      </c>
      <c r="I14" s="17" t="inlineStr">
        <is>
          <t>Lines</t>
        </is>
      </c>
    </row>
    <row r="15" ht="18" customHeight="1">
      <c r="B15" s="12" t="inlineStr">
        <is>
          <t>Rice, atta &amp; grains</t>
        </is>
      </c>
      <c r="C15" s="18">
        <f>SUMIF('Example Stock List'!$C$6:$C$115,$B15,'Example Stock List'!$N$6:$N$115)</f>
        <v/>
      </c>
      <c r="D15" s="18">
        <f>SUMIF('Example Stock List'!$C$6:$C$115,$B15,'Example Stock List'!$O$6:$O$115)</f>
        <v/>
      </c>
      <c r="E15" s="18">
        <f>SUMIF('Example Stock List'!$C$6:$C$115,$B15,'Example Stock List'!$P$6:$P$115)</f>
        <v/>
      </c>
      <c r="F15" s="18">
        <f>SUMIF('Example Stock List'!$C$6:$C$115,$B15,'Example Stock List'!$Q$6:$Q$115)</f>
        <v/>
      </c>
      <c r="G15" s="18">
        <f>SUMIF('Example Stock List'!$C$6:$C$115,$B15,'Example Stock List'!$R$6:$R$115)</f>
        <v/>
      </c>
      <c r="H15" s="19">
        <f>IF(N(F15)=0,"",G15/F15)</f>
        <v/>
      </c>
      <c r="I15" s="20">
        <f>SUMIF('Example Stock List'!$C$6:$C$115,$B15,'Example Stock List'!$AJ$6:$AJ$115)</f>
        <v/>
      </c>
    </row>
    <row r="16" ht="18" customHeight="1">
      <c r="B16" s="12" t="inlineStr">
        <is>
          <t>Pulses</t>
        </is>
      </c>
      <c r="C16" s="18">
        <f>SUMIF('Example Stock List'!$C$6:$C$115,$B16,'Example Stock List'!$N$6:$N$115)</f>
        <v/>
      </c>
      <c r="D16" s="18">
        <f>SUMIF('Example Stock List'!$C$6:$C$115,$B16,'Example Stock List'!$O$6:$O$115)</f>
        <v/>
      </c>
      <c r="E16" s="18">
        <f>SUMIF('Example Stock List'!$C$6:$C$115,$B16,'Example Stock List'!$P$6:$P$115)</f>
        <v/>
      </c>
      <c r="F16" s="18">
        <f>SUMIF('Example Stock List'!$C$6:$C$115,$B16,'Example Stock List'!$Q$6:$Q$115)</f>
        <v/>
      </c>
      <c r="G16" s="18">
        <f>SUMIF('Example Stock List'!$C$6:$C$115,$B16,'Example Stock List'!$R$6:$R$115)</f>
        <v/>
      </c>
      <c r="H16" s="19">
        <f>IF(N(F16)=0,"",G16/F16)</f>
        <v/>
      </c>
      <c r="I16" s="20">
        <f>SUMIF('Example Stock List'!$C$6:$C$115,$B16,'Example Stock List'!$AJ$6:$AJ$115)</f>
        <v/>
      </c>
    </row>
    <row r="17" ht="18" customHeight="1">
      <c r="B17" s="12" t="inlineStr">
        <is>
          <t>Sugar, salt &amp; jaggery</t>
        </is>
      </c>
      <c r="C17" s="18">
        <f>SUMIF('Example Stock List'!$C$6:$C$115,$B17,'Example Stock List'!$N$6:$N$115)</f>
        <v/>
      </c>
      <c r="D17" s="18">
        <f>SUMIF('Example Stock List'!$C$6:$C$115,$B17,'Example Stock List'!$O$6:$O$115)</f>
        <v/>
      </c>
      <c r="E17" s="18">
        <f>SUMIF('Example Stock List'!$C$6:$C$115,$B17,'Example Stock List'!$P$6:$P$115)</f>
        <v/>
      </c>
      <c r="F17" s="18">
        <f>SUMIF('Example Stock List'!$C$6:$C$115,$B17,'Example Stock List'!$Q$6:$Q$115)</f>
        <v/>
      </c>
      <c r="G17" s="18">
        <f>SUMIF('Example Stock List'!$C$6:$C$115,$B17,'Example Stock List'!$R$6:$R$115)</f>
        <v/>
      </c>
      <c r="H17" s="19">
        <f>IF(N(F17)=0,"",G17/F17)</f>
        <v/>
      </c>
      <c r="I17" s="20">
        <f>SUMIF('Example Stock List'!$C$6:$C$115,$B17,'Example Stock List'!$AJ$6:$AJ$115)</f>
        <v/>
      </c>
    </row>
    <row r="18" ht="18" customHeight="1">
      <c r="B18" s="12" t="inlineStr">
        <is>
          <t>Oils &amp; ghee</t>
        </is>
      </c>
      <c r="C18" s="18">
        <f>SUMIF('Example Stock List'!$C$6:$C$115,$B18,'Example Stock List'!$N$6:$N$115)</f>
        <v/>
      </c>
      <c r="D18" s="18">
        <f>SUMIF('Example Stock List'!$C$6:$C$115,$B18,'Example Stock List'!$O$6:$O$115)</f>
        <v/>
      </c>
      <c r="E18" s="18">
        <f>SUMIF('Example Stock List'!$C$6:$C$115,$B18,'Example Stock List'!$P$6:$P$115)</f>
        <v/>
      </c>
      <c r="F18" s="18">
        <f>SUMIF('Example Stock List'!$C$6:$C$115,$B18,'Example Stock List'!$Q$6:$Q$115)</f>
        <v/>
      </c>
      <c r="G18" s="18">
        <f>SUMIF('Example Stock List'!$C$6:$C$115,$B18,'Example Stock List'!$R$6:$R$115)</f>
        <v/>
      </c>
      <c r="H18" s="19">
        <f>IF(N(F18)=0,"",G18/F18)</f>
        <v/>
      </c>
      <c r="I18" s="20">
        <f>SUMIF('Example Stock List'!$C$6:$C$115,$B18,'Example Stock List'!$AJ$6:$AJ$115)</f>
        <v/>
      </c>
    </row>
    <row r="19" ht="18" customHeight="1">
      <c r="B19" s="12" t="inlineStr">
        <is>
          <t>Spices</t>
        </is>
      </c>
      <c r="C19" s="18">
        <f>SUMIF('Example Stock List'!$C$6:$C$115,$B19,'Example Stock List'!$N$6:$N$115)</f>
        <v/>
      </c>
      <c r="D19" s="18">
        <f>SUMIF('Example Stock List'!$C$6:$C$115,$B19,'Example Stock List'!$O$6:$O$115)</f>
        <v/>
      </c>
      <c r="E19" s="18">
        <f>SUMIF('Example Stock List'!$C$6:$C$115,$B19,'Example Stock List'!$P$6:$P$115)</f>
        <v/>
      </c>
      <c r="F19" s="18">
        <f>SUMIF('Example Stock List'!$C$6:$C$115,$B19,'Example Stock List'!$Q$6:$Q$115)</f>
        <v/>
      </c>
      <c r="G19" s="18">
        <f>SUMIF('Example Stock List'!$C$6:$C$115,$B19,'Example Stock List'!$R$6:$R$115)</f>
        <v/>
      </c>
      <c r="H19" s="19">
        <f>IF(N(F19)=0,"",G19/F19)</f>
        <v/>
      </c>
      <c r="I19" s="20">
        <f>SUMIF('Example Stock List'!$C$6:$C$115,$B19,'Example Stock List'!$AJ$6:$AJ$115)</f>
        <v/>
      </c>
    </row>
    <row r="20" ht="18" customHeight="1">
      <c r="B20" s="12" t="inlineStr">
        <is>
          <t>Tea &amp; coffee</t>
        </is>
      </c>
      <c r="C20" s="18">
        <f>SUMIF('Example Stock List'!$C$6:$C$115,$B20,'Example Stock List'!$N$6:$N$115)</f>
        <v/>
      </c>
      <c r="D20" s="18">
        <f>SUMIF('Example Stock List'!$C$6:$C$115,$B20,'Example Stock List'!$O$6:$O$115)</f>
        <v/>
      </c>
      <c r="E20" s="18">
        <f>SUMIF('Example Stock List'!$C$6:$C$115,$B20,'Example Stock List'!$P$6:$P$115)</f>
        <v/>
      </c>
      <c r="F20" s="18">
        <f>SUMIF('Example Stock List'!$C$6:$C$115,$B20,'Example Stock List'!$Q$6:$Q$115)</f>
        <v/>
      </c>
      <c r="G20" s="18">
        <f>SUMIF('Example Stock List'!$C$6:$C$115,$B20,'Example Stock List'!$R$6:$R$115)</f>
        <v/>
      </c>
      <c r="H20" s="19">
        <f>IF(N(F20)=0,"",G20/F20)</f>
        <v/>
      </c>
      <c r="I20" s="20">
        <f>SUMIF('Example Stock List'!$C$6:$C$115,$B20,'Example Stock List'!$AJ$6:$AJ$115)</f>
        <v/>
      </c>
    </row>
    <row r="21" ht="18" customHeight="1">
      <c r="B21" s="12" t="inlineStr">
        <is>
          <t>Packaged food</t>
        </is>
      </c>
      <c r="C21" s="18">
        <f>SUMIF('Example Stock List'!$C$6:$C$115,$B21,'Example Stock List'!$N$6:$N$115)</f>
        <v/>
      </c>
      <c r="D21" s="18">
        <f>SUMIF('Example Stock List'!$C$6:$C$115,$B21,'Example Stock List'!$O$6:$O$115)</f>
        <v/>
      </c>
      <c r="E21" s="18">
        <f>SUMIF('Example Stock List'!$C$6:$C$115,$B21,'Example Stock List'!$P$6:$P$115)</f>
        <v/>
      </c>
      <c r="F21" s="18">
        <f>SUMIF('Example Stock List'!$C$6:$C$115,$B21,'Example Stock List'!$Q$6:$Q$115)</f>
        <v/>
      </c>
      <c r="G21" s="18">
        <f>SUMIF('Example Stock List'!$C$6:$C$115,$B21,'Example Stock List'!$R$6:$R$115)</f>
        <v/>
      </c>
      <c r="H21" s="19">
        <f>IF(N(F21)=0,"",G21/F21)</f>
        <v/>
      </c>
      <c r="I21" s="20">
        <f>SUMIF('Example Stock List'!$C$6:$C$115,$B21,'Example Stock List'!$AJ$6:$AJ$115)</f>
        <v/>
      </c>
    </row>
    <row r="22" ht="18" customHeight="1">
      <c r="B22" s="12" t="inlineStr">
        <is>
          <t>Dry fruits</t>
        </is>
      </c>
      <c r="C22" s="18">
        <f>SUMIF('Example Stock List'!$C$6:$C$115,$B22,'Example Stock List'!$N$6:$N$115)</f>
        <v/>
      </c>
      <c r="D22" s="18">
        <f>SUMIF('Example Stock List'!$C$6:$C$115,$B22,'Example Stock List'!$O$6:$O$115)</f>
        <v/>
      </c>
      <c r="E22" s="18">
        <f>SUMIF('Example Stock List'!$C$6:$C$115,$B22,'Example Stock List'!$P$6:$P$115)</f>
        <v/>
      </c>
      <c r="F22" s="18">
        <f>SUMIF('Example Stock List'!$C$6:$C$115,$B22,'Example Stock List'!$Q$6:$Q$115)</f>
        <v/>
      </c>
      <c r="G22" s="18">
        <f>SUMIF('Example Stock List'!$C$6:$C$115,$B22,'Example Stock List'!$R$6:$R$115)</f>
        <v/>
      </c>
      <c r="H22" s="19">
        <f>IF(N(F22)=0,"",G22/F22)</f>
        <v/>
      </c>
      <c r="I22" s="20">
        <f>SUMIF('Example Stock List'!$C$6:$C$115,$B22,'Example Stock List'!$AJ$6:$AJ$115)</f>
        <v/>
      </c>
    </row>
    <row r="23" ht="18" customHeight="1">
      <c r="B23" s="12" t="inlineStr">
        <is>
          <t>Milk, bread &amp; eggs</t>
        </is>
      </c>
      <c r="C23" s="18">
        <f>SUMIF('Example Stock List'!$C$6:$C$115,$B23,'Example Stock List'!$N$6:$N$115)</f>
        <v/>
      </c>
      <c r="D23" s="18">
        <f>SUMIF('Example Stock List'!$C$6:$C$115,$B23,'Example Stock List'!$O$6:$O$115)</f>
        <v/>
      </c>
      <c r="E23" s="18">
        <f>SUMIF('Example Stock List'!$C$6:$C$115,$B23,'Example Stock List'!$P$6:$P$115)</f>
        <v/>
      </c>
      <c r="F23" s="18">
        <f>SUMIF('Example Stock List'!$C$6:$C$115,$B23,'Example Stock List'!$Q$6:$Q$115)</f>
        <v/>
      </c>
      <c r="G23" s="18">
        <f>SUMIF('Example Stock List'!$C$6:$C$115,$B23,'Example Stock List'!$R$6:$R$115)</f>
        <v/>
      </c>
      <c r="H23" s="19">
        <f>IF(N(F23)=0,"",G23/F23)</f>
        <v/>
      </c>
      <c r="I23" s="20">
        <f>SUMIF('Example Stock List'!$C$6:$C$115,$B23,'Example Stock List'!$AJ$6:$AJ$115)</f>
        <v/>
      </c>
    </row>
    <row r="24" ht="18" customHeight="1">
      <c r="B24" s="12" t="inlineStr">
        <is>
          <t>Drinks</t>
        </is>
      </c>
      <c r="C24" s="18">
        <f>SUMIF('Example Stock List'!$C$6:$C$115,$B24,'Example Stock List'!$N$6:$N$115)</f>
        <v/>
      </c>
      <c r="D24" s="18">
        <f>SUMIF('Example Stock List'!$C$6:$C$115,$B24,'Example Stock List'!$O$6:$O$115)</f>
        <v/>
      </c>
      <c r="E24" s="18">
        <f>SUMIF('Example Stock List'!$C$6:$C$115,$B24,'Example Stock List'!$P$6:$P$115)</f>
        <v/>
      </c>
      <c r="F24" s="18">
        <f>SUMIF('Example Stock List'!$C$6:$C$115,$B24,'Example Stock List'!$Q$6:$Q$115)</f>
        <v/>
      </c>
      <c r="G24" s="18">
        <f>SUMIF('Example Stock List'!$C$6:$C$115,$B24,'Example Stock List'!$R$6:$R$115)</f>
        <v/>
      </c>
      <c r="H24" s="19">
        <f>IF(N(F24)=0,"",G24/F24)</f>
        <v/>
      </c>
      <c r="I24" s="20">
        <f>SUMIF('Example Stock List'!$C$6:$C$115,$B24,'Example Stock List'!$AJ$6:$AJ$115)</f>
        <v/>
      </c>
    </row>
    <row r="25" ht="18" customHeight="1">
      <c r="B25" s="12" t="inlineStr">
        <is>
          <t>Personal care</t>
        </is>
      </c>
      <c r="C25" s="18">
        <f>SUMIF('Example Stock List'!$C$6:$C$115,$B25,'Example Stock List'!$N$6:$N$115)</f>
        <v/>
      </c>
      <c r="D25" s="18">
        <f>SUMIF('Example Stock List'!$C$6:$C$115,$B25,'Example Stock List'!$O$6:$O$115)</f>
        <v/>
      </c>
      <c r="E25" s="18">
        <f>SUMIF('Example Stock List'!$C$6:$C$115,$B25,'Example Stock List'!$P$6:$P$115)</f>
        <v/>
      </c>
      <c r="F25" s="18">
        <f>SUMIF('Example Stock List'!$C$6:$C$115,$B25,'Example Stock List'!$Q$6:$Q$115)</f>
        <v/>
      </c>
      <c r="G25" s="18">
        <f>SUMIF('Example Stock List'!$C$6:$C$115,$B25,'Example Stock List'!$R$6:$R$115)</f>
        <v/>
      </c>
      <c r="H25" s="19">
        <f>IF(N(F25)=0,"",G25/F25)</f>
        <v/>
      </c>
      <c r="I25" s="20">
        <f>SUMIF('Example Stock List'!$C$6:$C$115,$B25,'Example Stock List'!$AJ$6:$AJ$115)</f>
        <v/>
      </c>
    </row>
    <row r="26" ht="18" customHeight="1">
      <c r="B26" s="12" t="inlineStr">
        <is>
          <t>Home care</t>
        </is>
      </c>
      <c r="C26" s="18">
        <f>SUMIF('Example Stock List'!$C$6:$C$115,$B26,'Example Stock List'!$N$6:$N$115)</f>
        <v/>
      </c>
      <c r="D26" s="18">
        <f>SUMIF('Example Stock List'!$C$6:$C$115,$B26,'Example Stock List'!$O$6:$O$115)</f>
        <v/>
      </c>
      <c r="E26" s="18">
        <f>SUMIF('Example Stock List'!$C$6:$C$115,$B26,'Example Stock List'!$P$6:$P$115)</f>
        <v/>
      </c>
      <c r="F26" s="18">
        <f>SUMIF('Example Stock List'!$C$6:$C$115,$B26,'Example Stock List'!$Q$6:$Q$115)</f>
        <v/>
      </c>
      <c r="G26" s="18">
        <f>SUMIF('Example Stock List'!$C$6:$C$115,$B26,'Example Stock List'!$R$6:$R$115)</f>
        <v/>
      </c>
      <c r="H26" s="19">
        <f>IF(N(F26)=0,"",G26/F26)</f>
        <v/>
      </c>
      <c r="I26" s="20">
        <f>SUMIF('Example Stock List'!$C$6:$C$115,$B26,'Example Stock List'!$AJ$6:$AJ$115)</f>
        <v/>
      </c>
    </row>
    <row r="27" ht="18" customHeight="1">
      <c r="B27" s="12" t="inlineStr">
        <is>
          <t>Pooja &amp; household</t>
        </is>
      </c>
      <c r="C27" s="18">
        <f>SUMIF('Example Stock List'!$C$6:$C$115,$B27,'Example Stock List'!$N$6:$N$115)</f>
        <v/>
      </c>
      <c r="D27" s="18">
        <f>SUMIF('Example Stock List'!$C$6:$C$115,$B27,'Example Stock List'!$O$6:$O$115)</f>
        <v/>
      </c>
      <c r="E27" s="18">
        <f>SUMIF('Example Stock List'!$C$6:$C$115,$B27,'Example Stock List'!$P$6:$P$115)</f>
        <v/>
      </c>
      <c r="F27" s="18">
        <f>SUMIF('Example Stock List'!$C$6:$C$115,$B27,'Example Stock List'!$Q$6:$Q$115)</f>
        <v/>
      </c>
      <c r="G27" s="18">
        <f>SUMIF('Example Stock List'!$C$6:$C$115,$B27,'Example Stock List'!$R$6:$R$115)</f>
        <v/>
      </c>
      <c r="H27" s="19">
        <f>IF(N(F27)=0,"",G27/F27)</f>
        <v/>
      </c>
      <c r="I27" s="20">
        <f>SUMIF('Example Stock List'!$C$6:$C$115,$B27,'Example Stock List'!$AJ$6:$AJ$115)</f>
        <v/>
      </c>
    </row>
    <row r="28" ht="18" customHeight="1">
      <c r="B28" s="12" t="inlineStr">
        <is>
          <t>Other</t>
        </is>
      </c>
      <c r="C28" s="18">
        <f>SUMIF('Example Stock List'!$C$6:$C$115,$B28,'Example Stock List'!$N$6:$N$115)</f>
        <v/>
      </c>
      <c r="D28" s="18">
        <f>SUMIF('Example Stock List'!$C$6:$C$115,$B28,'Example Stock List'!$O$6:$O$115)</f>
        <v/>
      </c>
      <c r="E28" s="18">
        <f>SUMIF('Example Stock List'!$C$6:$C$115,$B28,'Example Stock List'!$P$6:$P$115)</f>
        <v/>
      </c>
      <c r="F28" s="18">
        <f>SUMIF('Example Stock List'!$C$6:$C$115,$B28,'Example Stock List'!$Q$6:$Q$115)</f>
        <v/>
      </c>
      <c r="G28" s="18">
        <f>SUMIF('Example Stock List'!$C$6:$C$115,$B28,'Example Stock List'!$R$6:$R$115)</f>
        <v/>
      </c>
      <c r="H28" s="19">
        <f>IF(N(F28)=0,"",G28/F28)</f>
        <v/>
      </c>
      <c r="I28" s="20">
        <f>SUMIF('Example Stock List'!$C$6:$C$115,$B28,'Example Stock List'!$AJ$6:$AJ$115)</f>
        <v/>
      </c>
    </row>
    <row r="29" ht="18" customHeight="1">
      <c r="B29" s="21" t="inlineStr">
        <is>
          <t>TOTAL</t>
        </is>
      </c>
      <c r="C29" s="22">
        <f>SUM(C15:C28)</f>
        <v/>
      </c>
      <c r="D29" s="22">
        <f>SUM(D15:D28)</f>
        <v/>
      </c>
      <c r="E29" s="22">
        <f>SUM(E15:E28)</f>
        <v/>
      </c>
      <c r="F29" s="22">
        <f>SUM(F15:F28)</f>
        <v/>
      </c>
      <c r="G29" s="22">
        <f>SUM(G15:G28)</f>
        <v/>
      </c>
      <c r="H29" s="23">
        <f>IF(N(F29)=0,"",G29/F29)</f>
        <v/>
      </c>
      <c r="I29" s="24">
        <f>SUM(I15:I28)</f>
        <v/>
      </c>
    </row>
    <row r="30">
      <c r="B30" s="25">
        <f>IF(SUM('Example Stock List'!$AJ$6:$AJ$115)=I29,"","Some lines have no category, or one typed differently from the list, so they are missing from this table. Pick a category for every line.")</f>
        <v/>
      </c>
      <c r="K30">
        <f>IF(LEN(B30&amp;"")&gt;0,1,0)</f>
        <v/>
      </c>
    </row>
    <row r="31"/>
    <row r="32" ht="19" customHeight="1">
      <c r="B32" s="3" t="inlineStr">
        <is>
          <t xml:space="preserve">  THE BUDGET</t>
        </is>
      </c>
      <c r="C32" s="4" t="n"/>
      <c r="D32" s="4" t="n"/>
      <c r="E32" s="4" t="n"/>
      <c r="F32" s="4" t="n"/>
      <c r="G32" s="4" t="n"/>
      <c r="H32" s="4" t="n"/>
      <c r="I32" s="4" t="n"/>
    </row>
    <row r="33" ht="18" customHeight="1">
      <c r="B33" s="12" t="inlineStr">
        <is>
          <t>Money set aside</t>
        </is>
      </c>
      <c r="C33" s="26">
        <f>N($C$9)</f>
        <v/>
      </c>
      <c r="D33" s="7" t="n"/>
    </row>
    <row r="34" ht="18" customHeight="1">
      <c r="B34" s="12" t="inlineStr">
        <is>
          <t>Cash out for this order</t>
        </is>
      </c>
      <c r="C34" s="26">
        <f>SUM('Example Stock List'!$N$6:$N$115)</f>
        <v/>
      </c>
      <c r="D34" s="7" t="n"/>
    </row>
    <row r="35" ht="31" customHeight="1">
      <c r="B35" s="12" t="inlineStr">
        <is>
          <t>Left over (a minus means over budget)</t>
        </is>
      </c>
      <c r="C35" s="26">
        <f>IF($C$33=0,"",$C$33-$C$34)</f>
        <v/>
      </c>
      <c r="D35" s="7" t="n"/>
    </row>
    <row r="36" ht="31" customHeight="1">
      <c r="B36" s="12" t="inlineStr">
        <is>
          <t>GST you pay your suppliers on this order</t>
        </is>
      </c>
      <c r="C36" s="26">
        <f>SUM('Example Stock List'!$Y$6:$Y$115)</f>
        <v/>
      </c>
      <c r="D36" s="7" t="n"/>
    </row>
    <row r="37" ht="18" customHeight="1">
      <c r="B37" s="12" t="inlineStr">
        <is>
          <t>Of which you can claim back</t>
        </is>
      </c>
      <c r="C37" s="26">
        <f>SUM('Example Stock List'!$O$6:$O$115)</f>
        <v/>
      </c>
      <c r="D37" s="7" t="n"/>
    </row>
    <row r="38"/>
    <row r="39" ht="19" customHeight="1">
      <c r="B39" s="3" t="inlineStr">
        <is>
          <t xml:space="preserve">  FIX THESE BEFORE YOU BUY</t>
        </is>
      </c>
      <c r="C39" s="4" t="n"/>
      <c r="D39" s="4" t="n"/>
      <c r="E39" s="4" t="n"/>
      <c r="F39" s="4" t="n"/>
      <c r="G39" s="4" t="n"/>
      <c r="H39" s="4" t="n"/>
      <c r="I39" s="4" t="n"/>
    </row>
    <row r="40" ht="28" customHeight="1">
      <c r="B40" s="27">
        <f>IF(LEN($C$10&amp;"")=0,"Pick your GST position above: it decides whether you get the GST back.","")</f>
        <v/>
      </c>
      <c r="C40" s="7" t="n"/>
      <c r="D40" s="7" t="n"/>
      <c r="E40" s="7" t="n"/>
      <c r="F40" s="7" t="n"/>
      <c r="G40" s="7" t="n"/>
      <c r="H40" s="7" t="n"/>
      <c r="I40" s="7" t="n"/>
      <c r="K40">
        <f>IF(LEN(B40&amp;"")&gt;0,1,0)</f>
        <v/>
      </c>
    </row>
    <row r="41" ht="28" customHeight="1">
      <c r="B41" s="27">
        <f>IF($C$33=0,"",IF($C$34&gt;$C$33,"The order is "&amp;TEXT($C$34-$C$33,"#,##,##0")&amp;" rupees over the money set aside. Cut quantities on the Stock List.",""))</f>
        <v/>
      </c>
      <c r="C41" s="7" t="n"/>
      <c r="D41" s="7" t="n"/>
      <c r="E41" s="7" t="n"/>
      <c r="F41" s="7" t="n"/>
      <c r="G41" s="7" t="n"/>
      <c r="H41" s="7" t="n"/>
      <c r="I41" s="7" t="n"/>
      <c r="K41">
        <f>IF(LEN(B41&amp;"")&gt;0,1,0)</f>
        <v/>
      </c>
    </row>
    <row r="42" ht="28" customHeight="1">
      <c r="B42" s="27">
        <f>IF(SUM('Example Stock List'!$AD$6:$AD$115)=0,"",SUM('Example Stock List'!$AD$6:$AD$115)&amp;" line(s) have a quantity but no rate per pack.")</f>
        <v/>
      </c>
      <c r="C42" s="7" t="n"/>
      <c r="D42" s="7" t="n"/>
      <c r="E42" s="7" t="n"/>
      <c r="F42" s="7" t="n"/>
      <c r="G42" s="7" t="n"/>
      <c r="H42" s="7" t="n"/>
      <c r="I42" s="7" t="n"/>
      <c r="K42">
        <f>IF(LEN(B42&amp;"")&gt;0,1,0)</f>
        <v/>
      </c>
    </row>
    <row r="43" ht="28" customHeight="1">
      <c r="B43" s="27">
        <f>IF(SUM('Example Stock List'!$AF$6:$AF$115)=0,"",SUM('Example Stock List'!$AF$6:$AF$115)&amp;" line(s) have a quantity but no GST rate.")</f>
        <v/>
      </c>
      <c r="C43" s="7" t="n"/>
      <c r="D43" s="7" t="n"/>
      <c r="E43" s="7" t="n"/>
      <c r="F43" s="7" t="n"/>
      <c r="G43" s="7" t="n"/>
      <c r="H43" s="7" t="n"/>
      <c r="I43" s="7" t="n"/>
      <c r="K43">
        <f>IF(LEN(B43&amp;"")&gt;0,1,0)</f>
        <v/>
      </c>
    </row>
    <row r="44" ht="28" customHeight="1">
      <c r="B44" s="27">
        <f>IF(SUM('Example Stock List'!$AE$6:$AE$115)=0,"",SUM('Example Stock List'!$AE$6:$AE$115)&amp;" line(s) have a quantity but no selling price, so their margin is not counted.")</f>
        <v/>
      </c>
      <c r="C44" s="7" t="n"/>
      <c r="D44" s="7" t="n"/>
      <c r="E44" s="7" t="n"/>
      <c r="F44" s="7" t="n"/>
      <c r="G44" s="7" t="n"/>
      <c r="H44" s="7" t="n"/>
      <c r="I44" s="7" t="n"/>
      <c r="K44">
        <f>IF(LEN(B44&amp;"")&gt;0,1,0)</f>
        <v/>
      </c>
    </row>
    <row r="45" ht="28" customHeight="1">
      <c r="B45" s="27">
        <f>IF(SUM('Example Stock List'!$AI$6:$AI$115)=0,"",SUM('Example Stock List'!$AI$6:$AI$115)&amp;" line(s) sell below what they cost you.")</f>
        <v/>
      </c>
      <c r="C45" s="7" t="n"/>
      <c r="D45" s="7" t="n"/>
      <c r="E45" s="7" t="n"/>
      <c r="F45" s="7" t="n"/>
      <c r="G45" s="7" t="n"/>
      <c r="H45" s="7" t="n"/>
      <c r="I45" s="7" t="n"/>
      <c r="K45">
        <f>IF(LEN(B45&amp;"")&gt;0,1,0)</f>
        <v/>
      </c>
    </row>
    <row r="46" ht="28" customHeight="1">
      <c r="B46" s="27">
        <f>IF(SUM('Example Stock List'!$AG$6:$AG$115)=0,"",SUM('Example Stock List'!$AG$6:$AG$115)&amp;" line(s) are insecticides, which need a sale licence first. Take them off the order until you hold one.")</f>
        <v/>
      </c>
      <c r="C46" s="7" t="n"/>
      <c r="D46" s="7" t="n"/>
      <c r="E46" s="7" t="n"/>
      <c r="F46" s="7" t="n"/>
      <c r="G46" s="7" t="n"/>
      <c r="H46" s="7" t="n"/>
      <c r="I46" s="7" t="n"/>
      <c r="K46">
        <f>IF(LEN(B46&amp;"")&gt;0,1,0)</f>
        <v/>
      </c>
    </row>
    <row r="47" ht="28" customHeight="1">
      <c r="B47" s="27">
        <f>IF(SUM('Example Stock List'!$AH$6:$AH$115)=0,"",SUM('Example Stock List'!$AH$6:$AH$115)&amp;" line(s) are more than will sell before their shelf life.")</f>
        <v/>
      </c>
      <c r="C47" s="7" t="n"/>
      <c r="D47" s="7" t="n"/>
      <c r="E47" s="7" t="n"/>
      <c r="F47" s="7" t="n"/>
      <c r="G47" s="7" t="n"/>
      <c r="H47" s="7" t="n"/>
      <c r="I47" s="7" t="n"/>
      <c r="K47">
        <f>IF(LEN(B47&amp;"")&gt;0,1,0)</f>
        <v/>
      </c>
    </row>
    <row r="48">
      <c r="B48" s="28">
        <f>IF(SUM(K40:K47)+K30=0,IF($C$34=0,"Fill the Stock List to see the checks.","All checks OK."),"")</f>
        <v/>
      </c>
      <c r="C48" s="7" t="n"/>
      <c r="D48" s="7" t="n"/>
      <c r="E48" s="7" t="n"/>
      <c r="F48" s="7" t="n"/>
      <c r="G48" s="7" t="n"/>
      <c r="H48" s="7" t="n"/>
      <c r="I48" s="7" t="n"/>
    </row>
    <row r="49"/>
    <row r="50" ht="19" customHeight="1">
      <c r="B50" s="3" t="inlineStr">
        <is>
          <t xml:space="preserve">  THE GST ON THIS STOCK</t>
        </is>
      </c>
      <c r="C50" s="4" t="n"/>
      <c r="D50" s="4" t="n"/>
      <c r="E50" s="4" t="n"/>
      <c r="F50" s="4" t="n"/>
      <c r="G50" s="4" t="n"/>
      <c r="H50" s="4" t="n"/>
      <c r="I50" s="4" t="n"/>
    </row>
    <row r="51" ht="58" customHeight="1">
      <c r="B51" s="6">
        <f>IF($C$10="Not registered for GST","Not registered: the GST you pay is part of your cost and you cannot claim it. If you register later, credit on stock held the day before is possible only within the limits of section 18(1) and 18(2), so keep every supplier invoice.",IF($C$10="Regular GST, registered before buying","Registered before buying: the GST on these invoices is ordinary input tax credit, claimed through your returns, for the lines you will sell taxed.",IF($C$10="Regular GST, registering after buying","Registering after buying: to claim the GST on stock held on the day before you became liable to register (or, if you register voluntarily, the day before it is granted), declare it in FORM GST ITC-01 within 30 days of becoming eligible (Rule 40(1)(b)). An invoice more than one year old does not count (section 18(2)), and if you had to register but applied more than 30 days late, section 18(1)(a) does not help. Keep every supplier invoice, and ask your GST practitioner before you file.",IF($C$10="Composition scheme","Composition: you collect no GST and claim no credit (section 10(4)). You pay 1% of your taxed sales (Rule 7: half per cent CGST and half per cent SGST); the margin column takes it off.","Pick your GST position above."))))</f>
        <v/>
      </c>
      <c r="C51" s="7" t="n"/>
      <c r="D51" s="7" t="n"/>
      <c r="E51" s="7" t="n"/>
      <c r="F51" s="7" t="n"/>
      <c r="G51" s="7" t="n"/>
      <c r="H51" s="7" t="n"/>
      <c r="I51" s="7" t="n"/>
    </row>
    <row r="52">
      <c r="B52" s="25">
        <f>IF(AND($C$10="Regular GST, registering after buying",$C$37&gt;200000),"Your claim is over 2 lakh rupees: the ITC-01 declaration must be certified by a practising chartered accountant or cost accountant (Rule 40(1)(d)).","")</f>
        <v/>
      </c>
    </row>
    <row r="53"/>
    <row r="54" ht="28" customHeight="1">
      <c r="B54" s="11" t="inlineStr">
        <is>
          <t>Cash out is what leaves your bank for this order, GST included. Stock cost is what the stock costs you once any GST credit comes back. Margin is the sales value, less any GST inside it, less the stock cost.</t>
        </is>
      </c>
    </row>
    <row r="55" ht="16" customHeight="1">
      <c r="B55" s="11" t="inlineStr">
        <is>
          <t>Margin here is on the first stock only, before rent, salaries, power, and stock that breaks or expires. It is not your profit.</t>
        </is>
      </c>
    </row>
    <row r="56" ht="16" customHeight="1">
      <c r="B56" s="8" t="inlineStr">
        <is>
          <t>General guidance, not legal or tax advice.</t>
        </is>
      </c>
      <c r="C56" s="9" t="n"/>
      <c r="D56" s="9" t="n"/>
      <c r="E56" s="9" t="n"/>
      <c r="F56" s="9" t="n"/>
      <c r="G56" s="9" t="n"/>
      <c r="H56" s="9" t="n"/>
      <c r="I56" s="9" t="n"/>
    </row>
    <row r="57"/>
    <row r="58" ht="16" customHeight="1">
      <c r="B58"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34">
    <mergeCell ref="C34:D34"/>
    <mergeCell ref="C33:D33"/>
    <mergeCell ref="B47:I47"/>
    <mergeCell ref="B54:I54"/>
    <mergeCell ref="C9:E9"/>
    <mergeCell ref="B3:I3"/>
    <mergeCell ref="B46:I46"/>
    <mergeCell ref="C35:D35"/>
    <mergeCell ref="B43:I43"/>
    <mergeCell ref="B56:I56"/>
    <mergeCell ref="B58:I58"/>
    <mergeCell ref="B52:I52"/>
    <mergeCell ref="B48:I48"/>
    <mergeCell ref="B39:I39"/>
    <mergeCell ref="B11:I11"/>
    <mergeCell ref="B2:I2"/>
    <mergeCell ref="C8:E8"/>
    <mergeCell ref="B42:I42"/>
    <mergeCell ref="C7:E7"/>
    <mergeCell ref="B13:I13"/>
    <mergeCell ref="B44:I44"/>
    <mergeCell ref="C36:D36"/>
    <mergeCell ref="C6:E6"/>
    <mergeCell ref="B40:I40"/>
    <mergeCell ref="B30:I30"/>
    <mergeCell ref="B55:I55"/>
    <mergeCell ref="B51:I51"/>
    <mergeCell ref="C37:D37"/>
    <mergeCell ref="B5:I5"/>
    <mergeCell ref="B45:I45"/>
    <mergeCell ref="B41:I41"/>
    <mergeCell ref="B32:I32"/>
    <mergeCell ref="B50:I50"/>
    <mergeCell ref="C10:E10"/>
  </mergeCells>
  <dataValidations count="3">
    <dataValidation sqref="C8" showDropDown="0" showInputMessage="0" showErrorMessage="1" allowBlank="1" errorTitle="Enter a date" error="Enter a date, for example 31-Oct-2026." type="date" operator="between">
      <formula1>DATE(2000,1,1)</formula1>
      <formula2>DATE(2100,12,31)</formula2>
    </dataValidation>
    <dataValidation sqref="C9" showDropDown="0" showInputMessage="0" showErrorMessage="1" allowBlank="1" errorTitle="Enter an amount" error="Enter the amount in rupees as a number, with no minus sign." type="decimal" operator="greaterThanOrEqual">
      <formula1>0</formula1>
    </dataValidation>
    <dataValidation sqref="C10" showDropDown="0" showInputMessage="0" showErrorMessage="1" allowBlank="1" errorTitle="Pick from the list" error="Pick an option from the drop-down list." type="list">
      <formula1>=Lists!$A$2:$A$5</formula1>
    </dataValidation>
  </dataValidations>
  <pageMargins left="0.3" right="0.3" top="0.4" bottom="0.4" header="0.5" footer="0.5"/>
  <pageSetup orientation="portrait" paperSize="9" fitToHeight="1" fitToWidth="1"/>
</worksheet>
</file>

<file path=xl/worksheets/sheet6.xml><?xml version="1.0" encoding="utf-8"?>
<worksheet xmlns="http://schemas.openxmlformats.org/spreadsheetml/2006/main">
  <sheetPr>
    <outlinePr summaryBelow="1" summaryRight="1"/>
    <pageSetUpPr fitToPage="1"/>
  </sheetPr>
  <dimension ref="A1:AJ125"/>
  <sheetViews>
    <sheetView showGridLines="0" workbookViewId="0">
      <pane xSplit="4" ySplit="5" topLeftCell="E6" activePane="bottomRight" state="frozen"/>
      <selection pane="topRight"/>
      <selection pane="bottomLeft"/>
      <selection pane="bottomRight" activeCell="A1" sqref="A1"/>
    </sheetView>
  </sheetViews>
  <sheetFormatPr baseColWidth="8" defaultRowHeight="15"/>
  <cols>
    <col width="2" customWidth="1" min="1" max="1"/>
    <col width="4" customWidth="1" min="2" max="2"/>
    <col width="17" customWidth="1" min="3" max="3"/>
    <col width="24" customWidth="1" min="4" max="4"/>
    <col width="13" customWidth="1" min="5" max="5"/>
    <col width="10" customWidth="1" min="6" max="6"/>
    <col width="8" customWidth="1" min="7" max="7"/>
    <col width="11" customWidth="1" min="8" max="8"/>
    <col width="8" customWidth="1" min="9" max="9"/>
    <col width="8" customWidth="1" min="10" max="10"/>
    <col width="11" customWidth="1" min="11" max="11"/>
    <col width="9" customWidth="1" min="12" max="12"/>
    <col width="8" customWidth="1" min="13" max="13"/>
    <col width="12" customWidth="1" min="14" max="14"/>
    <col width="11" customWidth="1" min="15" max="15"/>
    <col width="12" customWidth="1" min="16" max="16"/>
    <col width="12" customWidth="1" min="17" max="17"/>
    <col width="11" customWidth="1" min="18" max="18"/>
    <col width="8" customWidth="1" min="19" max="19"/>
    <col width="30" customWidth="1" min="20" max="20"/>
    <col width="46" customWidth="1" min="21" max="21"/>
    <col width="2" customWidth="1" min="22" max="22"/>
    <col hidden="1" width="9" customWidth="1" min="23" max="23"/>
    <col hidden="1" width="9" customWidth="1" min="24" max="24"/>
    <col hidden="1" width="9" customWidth="1" min="25" max="25"/>
    <col hidden="1" width="9" customWidth="1" min="26" max="26"/>
    <col hidden="1" width="9" customWidth="1" min="27" max="27"/>
    <col hidden="1" width="9" customWidth="1" min="28" max="28"/>
    <col hidden="1" width="9" customWidth="1" min="29" max="29"/>
    <col hidden="1" width="9" customWidth="1" min="30" max="30"/>
    <col hidden="1" width="9" customWidth="1" min="31" max="31"/>
    <col hidden="1" width="9" customWidth="1" min="32" max="32"/>
    <col hidden="1" width="9" customWidth="1" min="33" max="33"/>
    <col hidden="1" width="9" customWidth="1" min="34" max="34"/>
    <col hidden="1" width="13" customWidth="1" min="35" max="35"/>
    <col hidden="1" width="13" customWidth="1" min="36" max="36"/>
  </cols>
  <sheetData>
    <row r="1"/>
    <row r="2" ht="26" customHeight="1">
      <c r="B2" s="1" t="inlineStr">
        <is>
          <t>EXAMPLE OPENING STOCK LIST</t>
        </is>
      </c>
    </row>
    <row r="3" ht="16" customHeight="1">
      <c r="B3" s="11" t="inlineStr">
        <is>
          <t>Yellow cells are yours. Enter how many packs you will buy, what you pay for one pack before GST, and what one pack brings in when you sell it. Leave an item's quantity blank to leave it out. The GST rates are filled in from the rate notifications; check the rate of anything you add or rename.</t>
        </is>
      </c>
    </row>
    <row r="4" ht="19" customHeight="1">
      <c r="B4" s="29" t="inlineStr">
        <is>
          <t>YOU FILL</t>
        </is>
      </c>
      <c r="C4" s="30" t="n"/>
      <c r="D4" s="30" t="n"/>
      <c r="E4" s="30" t="n"/>
      <c r="F4" s="30" t="n"/>
      <c r="G4" s="30" t="n"/>
      <c r="H4" s="30" t="n"/>
      <c r="I4" s="30" t="n"/>
      <c r="J4" s="30" t="n"/>
      <c r="K4" s="30" t="n"/>
      <c r="L4" s="30" t="n"/>
      <c r="M4" s="30" t="n"/>
      <c r="N4" s="17" t="inlineStr">
        <is>
          <t>WORKED OUT</t>
        </is>
      </c>
      <c r="O4" s="31" t="n"/>
      <c r="P4" s="31" t="n"/>
      <c r="Q4" s="31" t="n"/>
      <c r="R4" s="31" t="n"/>
      <c r="S4" s="31" t="n"/>
      <c r="T4" s="31" t="n"/>
      <c r="U4" s="31" t="n"/>
    </row>
    <row r="5" ht="77" customHeight="1">
      <c r="B5" s="17" t="inlineStr">
        <is>
          <t>#</t>
        </is>
      </c>
      <c r="C5" s="17" t="inlineStr">
        <is>
          <t>Category</t>
        </is>
      </c>
      <c r="D5" s="17" t="inlineStr">
        <is>
          <t>Item</t>
        </is>
      </c>
      <c r="E5" s="17" t="inlineStr">
        <is>
          <t>Pack you buy</t>
        </is>
      </c>
      <c r="F5" s="17" t="inlineStr">
        <is>
          <t>You sell it</t>
        </is>
      </c>
      <c r="G5" s="17" t="inlineStr">
        <is>
          <t>Packs to buy</t>
        </is>
      </c>
      <c r="H5" s="17" t="inlineStr">
        <is>
          <t>Rate per pack, before GST</t>
        </is>
      </c>
      <c r="I5" s="17" t="inlineStr">
        <is>
          <t>GST on the pack</t>
        </is>
      </c>
      <c r="J5" s="17" t="inlineStr">
        <is>
          <t>GST if sold loose</t>
        </is>
      </c>
      <c r="K5" s="17" t="inlineStr">
        <is>
          <t>One pack sells for (incl. GST)</t>
        </is>
      </c>
      <c r="L5" s="17" t="inlineStr">
        <is>
          <t>Packs sold per week (your guess)</t>
        </is>
      </c>
      <c r="M5" s="17" t="inlineStr">
        <is>
          <t>Shelf life, days</t>
        </is>
      </c>
      <c r="N5" s="17" t="inlineStr">
        <is>
          <t>Cash out (incl. GST)</t>
        </is>
      </c>
      <c r="O5" s="17" t="inlineStr">
        <is>
          <t>GST you claim back</t>
        </is>
      </c>
      <c r="P5" s="17" t="inlineStr">
        <is>
          <t>Stock cost to you</t>
        </is>
      </c>
      <c r="Q5" s="17" t="inlineStr">
        <is>
          <t>Sales value</t>
        </is>
      </c>
      <c r="R5" s="17" t="inlineStr">
        <is>
          <t>Margin</t>
        </is>
      </c>
      <c r="S5" s="17" t="inlineStr">
        <is>
          <t>Margin %</t>
        </is>
      </c>
      <c r="T5" s="17" t="inlineStr">
        <is>
          <t>Check</t>
        </is>
      </c>
      <c r="U5" s="17" t="inlineStr">
        <is>
          <t>Where the rate comes from, and notes</t>
        </is>
      </c>
    </row>
    <row r="6" ht="31" customHeight="1">
      <c r="B6" s="32" t="n">
        <v>1</v>
      </c>
      <c r="C6" s="13" t="inlineStr">
        <is>
          <t>Rice, atta &amp; grains</t>
        </is>
      </c>
      <c r="D6" s="13" t="inlineStr">
        <is>
          <t>Rice</t>
        </is>
      </c>
      <c r="E6" s="13" t="inlineStr">
        <is>
          <t>25 kg bag</t>
        </is>
      </c>
      <c r="F6" s="33" t="inlineStr">
        <is>
          <t>Loose</t>
        </is>
      </c>
      <c r="G6" s="34" t="n">
        <v>8</v>
      </c>
      <c r="H6" s="35" t="n">
        <v>1150</v>
      </c>
      <c r="I6" s="36" t="n">
        <v>0.05</v>
      </c>
      <c r="J6" s="36" t="n">
        <v>0</v>
      </c>
      <c r="K6" s="35" t="n">
        <v>1375</v>
      </c>
      <c r="L6" s="34" t="n"/>
      <c r="M6" s="37" t="n"/>
      <c r="N6" s="18">
        <f>IF(W6=0,"",X6+Y6)</f>
        <v/>
      </c>
      <c r="O6" s="18">
        <f>IF(W6=0,"",AA6)</f>
        <v/>
      </c>
      <c r="P6" s="18">
        <f>IF(W6=0,"",X6+Y6-AA6)</f>
        <v/>
      </c>
      <c r="Q6" s="18">
        <f>IF(W6=0,"",AB6)</f>
        <v/>
      </c>
      <c r="R6" s="18">
        <f>IF(W6=0,"",IF(AB6=0,"",AB6-AC6-(X6+Y6-AA6)))</f>
        <v/>
      </c>
      <c r="S6" s="19">
        <f>IF(W6=0,"",IF(AB6=0,"",(AB6-AC6-(X6+Y6-AA6))/AB6))</f>
        <v/>
      </c>
      <c r="T6" s="38">
        <f>IF(W6=0,"",IF(AG6=1,"Needs a licence first: see the note",IF(AD6=1,"Enter the rate you pay",IF(AF6=1,"Enter the GST rate",IF(AE6=1,"Enter what one pack sells for",IF(AI6=1,"Sells below cost",IF(AH6=1,"More than it can sell before its shelf life","OK")))))))</f>
        <v/>
      </c>
      <c r="U6" s="39" t="inlineStr">
        <is>
          <t>5% packed: Notification 9/2025, Sch I entry 48. Nil loose: Notification 10/2025, entry 67</t>
        </is>
      </c>
      <c r="W6">
        <f>IF(LEN(D6&amp;"")=0,0,N(G6))</f>
        <v/>
      </c>
      <c r="X6">
        <f>ROUND(W6*N(H6),2)</f>
        <v/>
      </c>
      <c r="Y6">
        <f>ROUND(X6*N(I6),2)</f>
        <v/>
      </c>
      <c r="Z6">
        <f>IF(F6="Loose",N(J6),N(I6))</f>
        <v/>
      </c>
      <c r="AA6">
        <f>IF(OR('Example Plan'!$C$10="Regular GST, registered before buying",'Example Plan'!$C$10="Regular GST, registering after buying"),IF(Z6&gt;0,Y6,0),0)</f>
        <v/>
      </c>
      <c r="AB6">
        <f>ROUND(W6*N(K6),2)</f>
        <v/>
      </c>
      <c r="AC6">
        <f>IF(AB6=0,0,IF(OR('Example Plan'!$C$10="Regular GST, registered before buying",'Example Plan'!$C$10="Regular GST, registering after buying"),IF(Z6&gt;0,ROUND(AB6-AB6/(1+Z6),2),0),IF('Example Plan'!$C$10="Composition scheme",IF(Z6&gt;0,ROUND(AB6*0.01,2),0),0)))</f>
        <v/>
      </c>
      <c r="AD6">
        <f>IF(W6&gt;0,IF(N(H6)=0,1,0),0)</f>
        <v/>
      </c>
      <c r="AE6">
        <f>IF(W6&gt;0,IF(N(K6)=0,1,0),0)</f>
        <v/>
      </c>
      <c r="AF6">
        <f>IF(W6=0,0,IF(LEN(I6&amp;"")=0,1,IF(F6="Loose",IF(LEN(J6&amp;"")=0,1,0),0)))</f>
        <v/>
      </c>
      <c r="AG6">
        <f>IF(W6=0,0,IF(ISNUMBER(SEARCH("Licence needed",U6&amp;"")),1,0))</f>
        <v/>
      </c>
      <c r="AH6">
        <f>IF(W6=0,0,IF(N(L6)=0,0,IF(N(M6)=0,0,IF(W6/N(L6)*7&gt;N(M6),1,0))))</f>
        <v/>
      </c>
      <c r="AI6">
        <f>IF(W6=0,0,IF(AB6=0,0,IF(AB6-AC6-(X6+Y6-AA6)&lt;0,1,0)))</f>
        <v/>
      </c>
      <c r="AJ6">
        <f>IF(W6&gt;0,1,0)</f>
        <v/>
      </c>
    </row>
    <row r="7" ht="31" customHeight="1">
      <c r="B7" s="32" t="n">
        <v>2</v>
      </c>
      <c r="C7" s="13" t="inlineStr">
        <is>
          <t>Rice, atta &amp; grains</t>
        </is>
      </c>
      <c r="D7" s="13" t="inlineStr">
        <is>
          <t>Wheat atta</t>
        </is>
      </c>
      <c r="E7" s="13" t="inlineStr">
        <is>
          <t>10 kg pack</t>
        </is>
      </c>
      <c r="F7" s="33" t="inlineStr">
        <is>
          <t>As packed</t>
        </is>
      </c>
      <c r="G7" s="34" t="n">
        <v>20</v>
      </c>
      <c r="H7" s="35" t="n">
        <v>380</v>
      </c>
      <c r="I7" s="36" t="n">
        <v>0.05</v>
      </c>
      <c r="J7" s="36" t="n">
        <v>0</v>
      </c>
      <c r="K7" s="35" t="n">
        <v>450</v>
      </c>
      <c r="L7" s="34" t="n"/>
      <c r="M7" s="37" t="n"/>
      <c r="N7" s="18">
        <f>IF(W7=0,"",X7+Y7)</f>
        <v/>
      </c>
      <c r="O7" s="18">
        <f>IF(W7=0,"",AA7)</f>
        <v/>
      </c>
      <c r="P7" s="18">
        <f>IF(W7=0,"",X7+Y7-AA7)</f>
        <v/>
      </c>
      <c r="Q7" s="18">
        <f>IF(W7=0,"",AB7)</f>
        <v/>
      </c>
      <c r="R7" s="18">
        <f>IF(W7=0,"",IF(AB7=0,"",AB7-AC7-(X7+Y7-AA7)))</f>
        <v/>
      </c>
      <c r="S7" s="19">
        <f>IF(W7=0,"",IF(AB7=0,"",(AB7-AC7-(X7+Y7-AA7))/AB7))</f>
        <v/>
      </c>
      <c r="T7" s="38">
        <f>IF(W7=0,"",IF(AG7=1,"Needs a licence first: see the note",IF(AD7=1,"Enter the rate you pay",IF(AF7=1,"Enter the GST rate",IF(AE7=1,"Enter what one pack sells for",IF(AI7=1,"Sells below cost",IF(AH7=1,"More than it can sell before its shelf life","OK")))))))</f>
        <v/>
      </c>
      <c r="U7" s="39" t="inlineStr">
        <is>
          <t>5% packed: Sch I entry 51. Nil loose: Notification 10/2025, entry 70</t>
        </is>
      </c>
      <c r="W7">
        <f>IF(LEN(D7&amp;"")=0,0,N(G7))</f>
        <v/>
      </c>
      <c r="X7">
        <f>ROUND(W7*N(H7),2)</f>
        <v/>
      </c>
      <c r="Y7">
        <f>ROUND(X7*N(I7),2)</f>
        <v/>
      </c>
      <c r="Z7">
        <f>IF(F7="Loose",N(J7),N(I7))</f>
        <v/>
      </c>
      <c r="AA7">
        <f>IF(OR('Example Plan'!$C$10="Regular GST, registered before buying",'Example Plan'!$C$10="Regular GST, registering after buying"),IF(Z7&gt;0,Y7,0),0)</f>
        <v/>
      </c>
      <c r="AB7">
        <f>ROUND(W7*N(K7),2)</f>
        <v/>
      </c>
      <c r="AC7">
        <f>IF(AB7=0,0,IF(OR('Example Plan'!$C$10="Regular GST, registered before buying",'Example Plan'!$C$10="Regular GST, registering after buying"),IF(Z7&gt;0,ROUND(AB7-AB7/(1+Z7),2),0),IF('Example Plan'!$C$10="Composition scheme",IF(Z7&gt;0,ROUND(AB7*0.01,2),0),0)))</f>
        <v/>
      </c>
      <c r="AD7">
        <f>IF(W7&gt;0,IF(N(H7)=0,1,0),0)</f>
        <v/>
      </c>
      <c r="AE7">
        <f>IF(W7&gt;0,IF(N(K7)=0,1,0),0)</f>
        <v/>
      </c>
      <c r="AF7">
        <f>IF(W7=0,0,IF(LEN(I7&amp;"")=0,1,IF(F7="Loose",IF(LEN(J7&amp;"")=0,1,0),0)))</f>
        <v/>
      </c>
      <c r="AG7">
        <f>IF(W7=0,0,IF(ISNUMBER(SEARCH("Licence needed",U7&amp;"")),1,0))</f>
        <v/>
      </c>
      <c r="AH7">
        <f>IF(W7=0,0,IF(N(L7)=0,0,IF(N(M7)=0,0,IF(W7/N(L7)*7&gt;N(M7),1,0))))</f>
        <v/>
      </c>
      <c r="AI7">
        <f>IF(W7=0,0,IF(AB7=0,0,IF(AB7-AC7-(X7+Y7-AA7)&lt;0,1,0)))</f>
        <v/>
      </c>
      <c r="AJ7">
        <f>IF(W7&gt;0,1,0)</f>
        <v/>
      </c>
    </row>
    <row r="8" ht="31" customHeight="1">
      <c r="B8" s="32" t="n">
        <v>3</v>
      </c>
      <c r="C8" s="13" t="inlineStr">
        <is>
          <t>Rice, atta &amp; grains</t>
        </is>
      </c>
      <c r="D8" s="13" t="inlineStr">
        <is>
          <t>Sooji / rava</t>
        </is>
      </c>
      <c r="E8" s="13" t="inlineStr">
        <is>
          <t>1 kg pack</t>
        </is>
      </c>
      <c r="F8" s="33" t="inlineStr">
        <is>
          <t>As packed</t>
        </is>
      </c>
      <c r="G8" s="34" t="n">
        <v>20</v>
      </c>
      <c r="H8" s="35" t="n">
        <v>38</v>
      </c>
      <c r="I8" s="36" t="n">
        <v>0.05</v>
      </c>
      <c r="J8" s="36" t="n">
        <v>0</v>
      </c>
      <c r="K8" s="35" t="n">
        <v>48</v>
      </c>
      <c r="L8" s="34" t="n"/>
      <c r="M8" s="37" t="n"/>
      <c r="N8" s="18">
        <f>IF(W8=0,"",X8+Y8)</f>
        <v/>
      </c>
      <c r="O8" s="18">
        <f>IF(W8=0,"",AA8)</f>
        <v/>
      </c>
      <c r="P8" s="18">
        <f>IF(W8=0,"",X8+Y8-AA8)</f>
        <v/>
      </c>
      <c r="Q8" s="18">
        <f>IF(W8=0,"",AB8)</f>
        <v/>
      </c>
      <c r="R8" s="18">
        <f>IF(W8=0,"",IF(AB8=0,"",AB8-AC8-(X8+Y8-AA8)))</f>
        <v/>
      </c>
      <c r="S8" s="19">
        <f>IF(W8=0,"",IF(AB8=0,"",(AB8-AC8-(X8+Y8-AA8))/AB8))</f>
        <v/>
      </c>
      <c r="T8" s="38">
        <f>IF(W8=0,"",IF(AG8=1,"Needs a licence first: see the note",IF(AD8=1,"Enter the rate you pay",IF(AF8=1,"Enter the GST rate",IF(AE8=1,"Enter what one pack sells for",IF(AI8=1,"Sells below cost",IF(AH8=1,"More than it can sell before its shelf life","OK")))))))</f>
        <v/>
      </c>
      <c r="U8" s="39" t="inlineStr">
        <is>
          <t>5% packed: Sch I entry 53. Nil loose: Notification 10/2025, entry 72</t>
        </is>
      </c>
      <c r="W8">
        <f>IF(LEN(D8&amp;"")=0,0,N(G8))</f>
        <v/>
      </c>
      <c r="X8">
        <f>ROUND(W8*N(H8),2)</f>
        <v/>
      </c>
      <c r="Y8">
        <f>ROUND(X8*N(I8),2)</f>
        <v/>
      </c>
      <c r="Z8">
        <f>IF(F8="Loose",N(J8),N(I8))</f>
        <v/>
      </c>
      <c r="AA8">
        <f>IF(OR('Example Plan'!$C$10="Regular GST, registered before buying",'Example Plan'!$C$10="Regular GST, registering after buying"),IF(Z8&gt;0,Y8,0),0)</f>
        <v/>
      </c>
      <c r="AB8">
        <f>ROUND(W8*N(K8),2)</f>
        <v/>
      </c>
      <c r="AC8">
        <f>IF(AB8=0,0,IF(OR('Example Plan'!$C$10="Regular GST, registered before buying",'Example Plan'!$C$10="Regular GST, registering after buying"),IF(Z8&gt;0,ROUND(AB8-AB8/(1+Z8),2),0),IF('Example Plan'!$C$10="Composition scheme",IF(Z8&gt;0,ROUND(AB8*0.01,2),0),0)))</f>
        <v/>
      </c>
      <c r="AD8">
        <f>IF(W8&gt;0,IF(N(H8)=0,1,0),0)</f>
        <v/>
      </c>
      <c r="AE8">
        <f>IF(W8&gt;0,IF(N(K8)=0,1,0),0)</f>
        <v/>
      </c>
      <c r="AF8">
        <f>IF(W8=0,0,IF(LEN(I8&amp;"")=0,1,IF(F8="Loose",IF(LEN(J8&amp;"")=0,1,0),0)))</f>
        <v/>
      </c>
      <c r="AG8">
        <f>IF(W8=0,0,IF(ISNUMBER(SEARCH("Licence needed",U8&amp;"")),1,0))</f>
        <v/>
      </c>
      <c r="AH8">
        <f>IF(W8=0,0,IF(N(L8)=0,0,IF(N(M8)=0,0,IF(W8/N(L8)*7&gt;N(M8),1,0))))</f>
        <v/>
      </c>
      <c r="AI8">
        <f>IF(W8=0,0,IF(AB8=0,0,IF(AB8-AC8-(X8+Y8-AA8)&lt;0,1,0)))</f>
        <v/>
      </c>
      <c r="AJ8">
        <f>IF(W8&gt;0,1,0)</f>
        <v/>
      </c>
    </row>
    <row r="9" ht="31" customHeight="1">
      <c r="B9" s="32" t="n">
        <v>4</v>
      </c>
      <c r="C9" s="13" t="inlineStr">
        <is>
          <t>Rice, atta &amp; grains</t>
        </is>
      </c>
      <c r="D9" s="13" t="inlineStr">
        <is>
          <t>Besan</t>
        </is>
      </c>
      <c r="E9" s="13" t="inlineStr">
        <is>
          <t>1 kg pack</t>
        </is>
      </c>
      <c r="F9" s="33" t="inlineStr">
        <is>
          <t>As packed</t>
        </is>
      </c>
      <c r="G9" s="34" t="n">
        <v>20</v>
      </c>
      <c r="H9" s="35" t="n">
        <v>80</v>
      </c>
      <c r="I9" s="36" t="n">
        <v>0.05</v>
      </c>
      <c r="J9" s="36" t="n">
        <v>0</v>
      </c>
      <c r="K9" s="35" t="n">
        <v>98</v>
      </c>
      <c r="L9" s="34" t="n"/>
      <c r="M9" s="37" t="n"/>
      <c r="N9" s="18">
        <f>IF(W9=0,"",X9+Y9)</f>
        <v/>
      </c>
      <c r="O9" s="18">
        <f>IF(W9=0,"",AA9)</f>
        <v/>
      </c>
      <c r="P9" s="18">
        <f>IF(W9=0,"",X9+Y9-AA9)</f>
        <v/>
      </c>
      <c r="Q9" s="18">
        <f>IF(W9=0,"",AB9)</f>
        <v/>
      </c>
      <c r="R9" s="18">
        <f>IF(W9=0,"",IF(AB9=0,"",AB9-AC9-(X9+Y9-AA9)))</f>
        <v/>
      </c>
      <c r="S9" s="19">
        <f>IF(W9=0,"",IF(AB9=0,"",(AB9-AC9-(X9+Y9-AA9))/AB9))</f>
        <v/>
      </c>
      <c r="T9" s="38">
        <f>IF(W9=0,"",IF(AG9=1,"Needs a licence first: see the note",IF(AD9=1,"Enter the rate you pay",IF(AF9=1,"Enter the GST rate",IF(AE9=1,"Enter what one pack sells for",IF(AI9=1,"Sells below cost",IF(AH9=1,"More than it can sell before its shelf life","OK")))))))</f>
        <v/>
      </c>
      <c r="U9" s="39" t="inlineStr">
        <is>
          <t>5% packed: Sch I entry 56. Nil loose: Notification 10/2025, entry 75</t>
        </is>
      </c>
      <c r="W9">
        <f>IF(LEN(D9&amp;"")=0,0,N(G9))</f>
        <v/>
      </c>
      <c r="X9">
        <f>ROUND(W9*N(H9),2)</f>
        <v/>
      </c>
      <c r="Y9">
        <f>ROUND(X9*N(I9),2)</f>
        <v/>
      </c>
      <c r="Z9">
        <f>IF(F9="Loose",N(J9),N(I9))</f>
        <v/>
      </c>
      <c r="AA9">
        <f>IF(OR('Example Plan'!$C$10="Regular GST, registered before buying",'Example Plan'!$C$10="Regular GST, registering after buying"),IF(Z9&gt;0,Y9,0),0)</f>
        <v/>
      </c>
      <c r="AB9">
        <f>ROUND(W9*N(K9),2)</f>
        <v/>
      </c>
      <c r="AC9">
        <f>IF(AB9=0,0,IF(OR('Example Plan'!$C$10="Regular GST, registered before buying",'Example Plan'!$C$10="Regular GST, registering after buying"),IF(Z9&gt;0,ROUND(AB9-AB9/(1+Z9),2),0),IF('Example Plan'!$C$10="Composition scheme",IF(Z9&gt;0,ROUND(AB9*0.01,2),0),0)))</f>
        <v/>
      </c>
      <c r="AD9">
        <f>IF(W9&gt;0,IF(N(H9)=0,1,0),0)</f>
        <v/>
      </c>
      <c r="AE9">
        <f>IF(W9&gt;0,IF(N(K9)=0,1,0),0)</f>
        <v/>
      </c>
      <c r="AF9">
        <f>IF(W9=0,0,IF(LEN(I9&amp;"")=0,1,IF(F9="Loose",IF(LEN(J9&amp;"")=0,1,0),0)))</f>
        <v/>
      </c>
      <c r="AG9">
        <f>IF(W9=0,0,IF(ISNUMBER(SEARCH("Licence needed",U9&amp;"")),1,0))</f>
        <v/>
      </c>
      <c r="AH9">
        <f>IF(W9=0,0,IF(N(L9)=0,0,IF(N(M9)=0,0,IF(W9/N(L9)*7&gt;N(M9),1,0))))</f>
        <v/>
      </c>
      <c r="AI9">
        <f>IF(W9=0,0,IF(AB9=0,0,IF(AB9-AC9-(X9+Y9-AA9)&lt;0,1,0)))</f>
        <v/>
      </c>
      <c r="AJ9">
        <f>IF(W9&gt;0,1,0)</f>
        <v/>
      </c>
    </row>
    <row r="10" ht="31" customHeight="1">
      <c r="B10" s="32" t="n">
        <v>5</v>
      </c>
      <c r="C10" s="13" t="inlineStr">
        <is>
          <t>Rice, atta &amp; grains</t>
        </is>
      </c>
      <c r="D10" s="13" t="inlineStr">
        <is>
          <t>Poha</t>
        </is>
      </c>
      <c r="E10" s="13" t="inlineStr">
        <is>
          <t>1 kg pack</t>
        </is>
      </c>
      <c r="F10" s="33" t="inlineStr">
        <is>
          <t>As packed</t>
        </is>
      </c>
      <c r="G10" s="34" t="n">
        <v>20</v>
      </c>
      <c r="H10" s="35" t="n">
        <v>52</v>
      </c>
      <c r="I10" s="36" t="n">
        <v>0.05</v>
      </c>
      <c r="J10" s="36" t="n">
        <v>0</v>
      </c>
      <c r="K10" s="35" t="n">
        <v>65</v>
      </c>
      <c r="L10" s="34" t="n"/>
      <c r="M10" s="37" t="n"/>
      <c r="N10" s="18">
        <f>IF(W10=0,"",X10+Y10)</f>
        <v/>
      </c>
      <c r="O10" s="18">
        <f>IF(W10=0,"",AA10)</f>
        <v/>
      </c>
      <c r="P10" s="18">
        <f>IF(W10=0,"",X10+Y10-AA10)</f>
        <v/>
      </c>
      <c r="Q10" s="18">
        <f>IF(W10=0,"",AB10)</f>
        <v/>
      </c>
      <c r="R10" s="18">
        <f>IF(W10=0,"",IF(AB10=0,"",AB10-AC10-(X10+Y10-AA10)))</f>
        <v/>
      </c>
      <c r="S10" s="19">
        <f>IF(W10=0,"",IF(AB10=0,"",(AB10-AC10-(X10+Y10-AA10))/AB10))</f>
        <v/>
      </c>
      <c r="T10" s="38">
        <f>IF(W10=0,"",IF(AG10=1,"Needs a licence first: see the note",IF(AD10=1,"Enter the rate you pay",IF(AF10=1,"Enter the GST rate",IF(AE10=1,"Enter what one pack sells for",IF(AI10=1,"Sells below cost",IF(AH10=1,"More than it can sell before its shelf life","OK")))))))</f>
        <v/>
      </c>
      <c r="U10" s="39" t="inlineStr">
        <is>
          <t>5% packed: Sch I entry 121. Nil loose: Notification 10/2025, entry 98</t>
        </is>
      </c>
      <c r="W10">
        <f>IF(LEN(D10&amp;"")=0,0,N(G10))</f>
        <v/>
      </c>
      <c r="X10">
        <f>ROUND(W10*N(H10),2)</f>
        <v/>
      </c>
      <c r="Y10">
        <f>ROUND(X10*N(I10),2)</f>
        <v/>
      </c>
      <c r="Z10">
        <f>IF(F10="Loose",N(J10),N(I10))</f>
        <v/>
      </c>
      <c r="AA10">
        <f>IF(OR('Example Plan'!$C$10="Regular GST, registered before buying",'Example Plan'!$C$10="Regular GST, registering after buying"),IF(Z10&gt;0,Y10,0),0)</f>
        <v/>
      </c>
      <c r="AB10">
        <f>ROUND(W10*N(K10),2)</f>
        <v/>
      </c>
      <c r="AC10">
        <f>IF(AB10=0,0,IF(OR('Example Plan'!$C$10="Regular GST, registered before buying",'Example Plan'!$C$10="Regular GST, registering after buying"),IF(Z10&gt;0,ROUND(AB10-AB10/(1+Z10),2),0),IF('Example Plan'!$C$10="Composition scheme",IF(Z10&gt;0,ROUND(AB10*0.01,2),0),0)))</f>
        <v/>
      </c>
      <c r="AD10">
        <f>IF(W10&gt;0,IF(N(H10)=0,1,0),0)</f>
        <v/>
      </c>
      <c r="AE10">
        <f>IF(W10&gt;0,IF(N(K10)=0,1,0),0)</f>
        <v/>
      </c>
      <c r="AF10">
        <f>IF(W10=0,0,IF(LEN(I10&amp;"")=0,1,IF(F10="Loose",IF(LEN(J10&amp;"")=0,1,0),0)))</f>
        <v/>
      </c>
      <c r="AG10">
        <f>IF(W10=0,0,IF(ISNUMBER(SEARCH("Licence needed",U10&amp;"")),1,0))</f>
        <v/>
      </c>
      <c r="AH10">
        <f>IF(W10=0,0,IF(N(L10)=0,0,IF(N(M10)=0,0,IF(W10/N(L10)*7&gt;N(M10),1,0))))</f>
        <v/>
      </c>
      <c r="AI10">
        <f>IF(W10=0,0,IF(AB10=0,0,IF(AB10-AC10-(X10+Y10-AA10)&lt;0,1,0)))</f>
        <v/>
      </c>
      <c r="AJ10">
        <f>IF(W10&gt;0,1,0)</f>
        <v/>
      </c>
    </row>
    <row r="11" ht="31" customHeight="1">
      <c r="B11" s="32" t="n">
        <v>6</v>
      </c>
      <c r="C11" s="13" t="inlineStr">
        <is>
          <t>Pulses</t>
        </is>
      </c>
      <c r="D11" s="13" t="inlineStr">
        <is>
          <t>Toor dal</t>
        </is>
      </c>
      <c r="E11" s="13" t="inlineStr">
        <is>
          <t>1 kg pack</t>
        </is>
      </c>
      <c r="F11" s="33" t="inlineStr">
        <is>
          <t>As packed</t>
        </is>
      </c>
      <c r="G11" s="34" t="n">
        <v>40</v>
      </c>
      <c r="H11" s="35" t="n">
        <v>125</v>
      </c>
      <c r="I11" s="36" t="n">
        <v>0.05</v>
      </c>
      <c r="J11" s="36" t="n">
        <v>0</v>
      </c>
      <c r="K11" s="35" t="n">
        <v>150</v>
      </c>
      <c r="L11" s="34" t="n"/>
      <c r="M11" s="37" t="n"/>
      <c r="N11" s="18">
        <f>IF(W11=0,"",X11+Y11)</f>
        <v/>
      </c>
      <c r="O11" s="18">
        <f>IF(W11=0,"",AA11)</f>
        <v/>
      </c>
      <c r="P11" s="18">
        <f>IF(W11=0,"",X11+Y11-AA11)</f>
        <v/>
      </c>
      <c r="Q11" s="18">
        <f>IF(W11=0,"",AB11)</f>
        <v/>
      </c>
      <c r="R11" s="18">
        <f>IF(W11=0,"",IF(AB11=0,"",AB11-AC11-(X11+Y11-AA11)))</f>
        <v/>
      </c>
      <c r="S11" s="19">
        <f>IF(W11=0,"",IF(AB11=0,"",(AB11-AC11-(X11+Y11-AA11))/AB11))</f>
        <v/>
      </c>
      <c r="T11" s="38">
        <f>IF(W11=0,"",IF(AG11=1,"Needs a licence first: see the note",IF(AD11=1,"Enter the rate you pay",IF(AF11=1,"Enter the GST rate",IF(AE11=1,"Enter what one pack sells for",IF(AI11=1,"Sells below cost",IF(AH11=1,"More than it can sell before its shelf life","OK")))))))</f>
        <v/>
      </c>
      <c r="U11" s="39" t="inlineStr">
        <is>
          <t>5% packed: Sch I entry 20. Nil loose: Notification 10/2025, entry 39</t>
        </is>
      </c>
      <c r="W11">
        <f>IF(LEN(D11&amp;"")=0,0,N(G11))</f>
        <v/>
      </c>
      <c r="X11">
        <f>ROUND(W11*N(H11),2)</f>
        <v/>
      </c>
      <c r="Y11">
        <f>ROUND(X11*N(I11),2)</f>
        <v/>
      </c>
      <c r="Z11">
        <f>IF(F11="Loose",N(J11),N(I11))</f>
        <v/>
      </c>
      <c r="AA11">
        <f>IF(OR('Example Plan'!$C$10="Regular GST, registered before buying",'Example Plan'!$C$10="Regular GST, registering after buying"),IF(Z11&gt;0,Y11,0),0)</f>
        <v/>
      </c>
      <c r="AB11">
        <f>ROUND(W11*N(K11),2)</f>
        <v/>
      </c>
      <c r="AC11">
        <f>IF(AB11=0,0,IF(OR('Example Plan'!$C$10="Regular GST, registered before buying",'Example Plan'!$C$10="Regular GST, registering after buying"),IF(Z11&gt;0,ROUND(AB11-AB11/(1+Z11),2),0),IF('Example Plan'!$C$10="Composition scheme",IF(Z11&gt;0,ROUND(AB11*0.01,2),0),0)))</f>
        <v/>
      </c>
      <c r="AD11">
        <f>IF(W11&gt;0,IF(N(H11)=0,1,0),0)</f>
        <v/>
      </c>
      <c r="AE11">
        <f>IF(W11&gt;0,IF(N(K11)=0,1,0),0)</f>
        <v/>
      </c>
      <c r="AF11">
        <f>IF(W11=0,0,IF(LEN(I11&amp;"")=0,1,IF(F11="Loose",IF(LEN(J11&amp;"")=0,1,0),0)))</f>
        <v/>
      </c>
      <c r="AG11">
        <f>IF(W11=0,0,IF(ISNUMBER(SEARCH("Licence needed",U11&amp;"")),1,0))</f>
        <v/>
      </c>
      <c r="AH11">
        <f>IF(W11=0,0,IF(N(L11)=0,0,IF(N(M11)=0,0,IF(W11/N(L11)*7&gt;N(M11),1,0))))</f>
        <v/>
      </c>
      <c r="AI11">
        <f>IF(W11=0,0,IF(AB11=0,0,IF(AB11-AC11-(X11+Y11-AA11)&lt;0,1,0)))</f>
        <v/>
      </c>
      <c r="AJ11">
        <f>IF(W11&gt;0,1,0)</f>
        <v/>
      </c>
    </row>
    <row r="12" ht="31" customHeight="1">
      <c r="B12" s="32" t="n">
        <v>7</v>
      </c>
      <c r="C12" s="13" t="inlineStr">
        <is>
          <t>Pulses</t>
        </is>
      </c>
      <c r="D12" s="13" t="inlineStr">
        <is>
          <t>Chana dal</t>
        </is>
      </c>
      <c r="E12" s="13" t="inlineStr">
        <is>
          <t>1 kg pack</t>
        </is>
      </c>
      <c r="F12" s="33" t="inlineStr">
        <is>
          <t>As packed</t>
        </is>
      </c>
      <c r="G12" s="34" t="n">
        <v>30</v>
      </c>
      <c r="H12" s="35" t="n">
        <v>78</v>
      </c>
      <c r="I12" s="36" t="n">
        <v>0.05</v>
      </c>
      <c r="J12" s="36" t="n">
        <v>0</v>
      </c>
      <c r="K12" s="35" t="n">
        <v>95</v>
      </c>
      <c r="L12" s="34" t="n"/>
      <c r="M12" s="37" t="n"/>
      <c r="N12" s="18">
        <f>IF(W12=0,"",X12+Y12)</f>
        <v/>
      </c>
      <c r="O12" s="18">
        <f>IF(W12=0,"",AA12)</f>
        <v/>
      </c>
      <c r="P12" s="18">
        <f>IF(W12=0,"",X12+Y12-AA12)</f>
        <v/>
      </c>
      <c r="Q12" s="18">
        <f>IF(W12=0,"",AB12)</f>
        <v/>
      </c>
      <c r="R12" s="18">
        <f>IF(W12=0,"",IF(AB12=0,"",AB12-AC12-(X12+Y12-AA12)))</f>
        <v/>
      </c>
      <c r="S12" s="19">
        <f>IF(W12=0,"",IF(AB12=0,"",(AB12-AC12-(X12+Y12-AA12))/AB12))</f>
        <v/>
      </c>
      <c r="T12" s="38">
        <f>IF(W12=0,"",IF(AG12=1,"Needs a licence first: see the note",IF(AD12=1,"Enter the rate you pay",IF(AF12=1,"Enter the GST rate",IF(AE12=1,"Enter what one pack sells for",IF(AI12=1,"Sells below cost",IF(AH12=1,"More than it can sell before its shelf life","OK")))))))</f>
        <v/>
      </c>
      <c r="U12" s="39" t="inlineStr">
        <is>
          <t>5% packed: Sch I entry 20. Nil loose: Notification 10/2025, entry 39</t>
        </is>
      </c>
      <c r="W12">
        <f>IF(LEN(D12&amp;"")=0,0,N(G12))</f>
        <v/>
      </c>
      <c r="X12">
        <f>ROUND(W12*N(H12),2)</f>
        <v/>
      </c>
      <c r="Y12">
        <f>ROUND(X12*N(I12),2)</f>
        <v/>
      </c>
      <c r="Z12">
        <f>IF(F12="Loose",N(J12),N(I12))</f>
        <v/>
      </c>
      <c r="AA12">
        <f>IF(OR('Example Plan'!$C$10="Regular GST, registered before buying",'Example Plan'!$C$10="Regular GST, registering after buying"),IF(Z12&gt;0,Y12,0),0)</f>
        <v/>
      </c>
      <c r="AB12">
        <f>ROUND(W12*N(K12),2)</f>
        <v/>
      </c>
      <c r="AC12">
        <f>IF(AB12=0,0,IF(OR('Example Plan'!$C$10="Regular GST, registered before buying",'Example Plan'!$C$10="Regular GST, registering after buying"),IF(Z12&gt;0,ROUND(AB12-AB12/(1+Z12),2),0),IF('Example Plan'!$C$10="Composition scheme",IF(Z12&gt;0,ROUND(AB12*0.01,2),0),0)))</f>
        <v/>
      </c>
      <c r="AD12">
        <f>IF(W12&gt;0,IF(N(H12)=0,1,0),0)</f>
        <v/>
      </c>
      <c r="AE12">
        <f>IF(W12&gt;0,IF(N(K12)=0,1,0),0)</f>
        <v/>
      </c>
      <c r="AF12">
        <f>IF(W12=0,0,IF(LEN(I12&amp;"")=0,1,IF(F12="Loose",IF(LEN(J12&amp;"")=0,1,0),0)))</f>
        <v/>
      </c>
      <c r="AG12">
        <f>IF(W12=0,0,IF(ISNUMBER(SEARCH("Licence needed",U12&amp;"")),1,0))</f>
        <v/>
      </c>
      <c r="AH12">
        <f>IF(W12=0,0,IF(N(L12)=0,0,IF(N(M12)=0,0,IF(W12/N(L12)*7&gt;N(M12),1,0))))</f>
        <v/>
      </c>
      <c r="AI12">
        <f>IF(W12=0,0,IF(AB12=0,0,IF(AB12-AC12-(X12+Y12-AA12)&lt;0,1,0)))</f>
        <v/>
      </c>
      <c r="AJ12">
        <f>IF(W12&gt;0,1,0)</f>
        <v/>
      </c>
    </row>
    <row r="13" ht="31" customHeight="1">
      <c r="B13" s="32" t="n">
        <v>8</v>
      </c>
      <c r="C13" s="13" t="inlineStr">
        <is>
          <t>Pulses</t>
        </is>
      </c>
      <c r="D13" s="13" t="inlineStr">
        <is>
          <t>Moong dal</t>
        </is>
      </c>
      <c r="E13" s="13" t="inlineStr">
        <is>
          <t>1 kg pack</t>
        </is>
      </c>
      <c r="F13" s="33" t="inlineStr">
        <is>
          <t>As packed</t>
        </is>
      </c>
      <c r="G13" s="34" t="n">
        <v>30</v>
      </c>
      <c r="H13" s="35" t="n">
        <v>105</v>
      </c>
      <c r="I13" s="36" t="n">
        <v>0.05</v>
      </c>
      <c r="J13" s="36" t="n">
        <v>0</v>
      </c>
      <c r="K13" s="35" t="n">
        <v>128</v>
      </c>
      <c r="L13" s="34" t="n"/>
      <c r="M13" s="37" t="n"/>
      <c r="N13" s="18">
        <f>IF(W13=0,"",X13+Y13)</f>
        <v/>
      </c>
      <c r="O13" s="18">
        <f>IF(W13=0,"",AA13)</f>
        <v/>
      </c>
      <c r="P13" s="18">
        <f>IF(W13=0,"",X13+Y13-AA13)</f>
        <v/>
      </c>
      <c r="Q13" s="18">
        <f>IF(W13=0,"",AB13)</f>
        <v/>
      </c>
      <c r="R13" s="18">
        <f>IF(W13=0,"",IF(AB13=0,"",AB13-AC13-(X13+Y13-AA13)))</f>
        <v/>
      </c>
      <c r="S13" s="19">
        <f>IF(W13=0,"",IF(AB13=0,"",(AB13-AC13-(X13+Y13-AA13))/AB13))</f>
        <v/>
      </c>
      <c r="T13" s="38">
        <f>IF(W13=0,"",IF(AG13=1,"Needs a licence first: see the note",IF(AD13=1,"Enter the rate you pay",IF(AF13=1,"Enter the GST rate",IF(AE13=1,"Enter what one pack sells for",IF(AI13=1,"Sells below cost",IF(AH13=1,"More than it can sell before its shelf life","OK")))))))</f>
        <v/>
      </c>
      <c r="U13" s="39" t="inlineStr">
        <is>
          <t>5% packed: Sch I entry 20. Nil loose: Notification 10/2025, entry 39</t>
        </is>
      </c>
      <c r="W13">
        <f>IF(LEN(D13&amp;"")=0,0,N(G13))</f>
        <v/>
      </c>
      <c r="X13">
        <f>ROUND(W13*N(H13),2)</f>
        <v/>
      </c>
      <c r="Y13">
        <f>ROUND(X13*N(I13),2)</f>
        <v/>
      </c>
      <c r="Z13">
        <f>IF(F13="Loose",N(J13),N(I13))</f>
        <v/>
      </c>
      <c r="AA13">
        <f>IF(OR('Example Plan'!$C$10="Regular GST, registered before buying",'Example Plan'!$C$10="Regular GST, registering after buying"),IF(Z13&gt;0,Y13,0),0)</f>
        <v/>
      </c>
      <c r="AB13">
        <f>ROUND(W13*N(K13),2)</f>
        <v/>
      </c>
      <c r="AC13">
        <f>IF(AB13=0,0,IF(OR('Example Plan'!$C$10="Regular GST, registered before buying",'Example Plan'!$C$10="Regular GST, registering after buying"),IF(Z13&gt;0,ROUND(AB13-AB13/(1+Z13),2),0),IF('Example Plan'!$C$10="Composition scheme",IF(Z13&gt;0,ROUND(AB13*0.01,2),0),0)))</f>
        <v/>
      </c>
      <c r="AD13">
        <f>IF(W13&gt;0,IF(N(H13)=0,1,0),0)</f>
        <v/>
      </c>
      <c r="AE13">
        <f>IF(W13&gt;0,IF(N(K13)=0,1,0),0)</f>
        <v/>
      </c>
      <c r="AF13">
        <f>IF(W13=0,0,IF(LEN(I13&amp;"")=0,1,IF(F13="Loose",IF(LEN(J13&amp;"")=0,1,0),0)))</f>
        <v/>
      </c>
      <c r="AG13">
        <f>IF(W13=0,0,IF(ISNUMBER(SEARCH("Licence needed",U13&amp;"")),1,0))</f>
        <v/>
      </c>
      <c r="AH13">
        <f>IF(W13=0,0,IF(N(L13)=0,0,IF(N(M13)=0,0,IF(W13/N(L13)*7&gt;N(M13),1,0))))</f>
        <v/>
      </c>
      <c r="AI13">
        <f>IF(W13=0,0,IF(AB13=0,0,IF(AB13-AC13-(X13+Y13-AA13)&lt;0,1,0)))</f>
        <v/>
      </c>
      <c r="AJ13">
        <f>IF(W13&gt;0,1,0)</f>
        <v/>
      </c>
    </row>
    <row r="14" ht="31" customHeight="1">
      <c r="B14" s="32" t="n">
        <v>9</v>
      </c>
      <c r="C14" s="13" t="inlineStr">
        <is>
          <t>Pulses</t>
        </is>
      </c>
      <c r="D14" s="13" t="inlineStr">
        <is>
          <t>Masoor dal</t>
        </is>
      </c>
      <c r="E14" s="13" t="inlineStr">
        <is>
          <t>1 kg pack</t>
        </is>
      </c>
      <c r="F14" s="33" t="inlineStr">
        <is>
          <t>As packed</t>
        </is>
      </c>
      <c r="G14" s="34" t="n">
        <v>20</v>
      </c>
      <c r="H14" s="35" t="n">
        <v>88</v>
      </c>
      <c r="I14" s="36" t="n">
        <v>0.05</v>
      </c>
      <c r="J14" s="36" t="n">
        <v>0</v>
      </c>
      <c r="K14" s="35" t="n">
        <v>108</v>
      </c>
      <c r="L14" s="34" t="n"/>
      <c r="M14" s="37" t="n"/>
      <c r="N14" s="18">
        <f>IF(W14=0,"",X14+Y14)</f>
        <v/>
      </c>
      <c r="O14" s="18">
        <f>IF(W14=0,"",AA14)</f>
        <v/>
      </c>
      <c r="P14" s="18">
        <f>IF(W14=0,"",X14+Y14-AA14)</f>
        <v/>
      </c>
      <c r="Q14" s="18">
        <f>IF(W14=0,"",AB14)</f>
        <v/>
      </c>
      <c r="R14" s="18">
        <f>IF(W14=0,"",IF(AB14=0,"",AB14-AC14-(X14+Y14-AA14)))</f>
        <v/>
      </c>
      <c r="S14" s="19">
        <f>IF(W14=0,"",IF(AB14=0,"",(AB14-AC14-(X14+Y14-AA14))/AB14))</f>
        <v/>
      </c>
      <c r="T14" s="38">
        <f>IF(W14=0,"",IF(AG14=1,"Needs a licence first: see the note",IF(AD14=1,"Enter the rate you pay",IF(AF14=1,"Enter the GST rate",IF(AE14=1,"Enter what one pack sells for",IF(AI14=1,"Sells below cost",IF(AH14=1,"More than it can sell before its shelf life","OK")))))))</f>
        <v/>
      </c>
      <c r="U14" s="39" t="inlineStr">
        <is>
          <t>5% packed: Sch I entry 20. Nil loose: Notification 10/2025, entry 39</t>
        </is>
      </c>
      <c r="W14">
        <f>IF(LEN(D14&amp;"")=0,0,N(G14))</f>
        <v/>
      </c>
      <c r="X14">
        <f>ROUND(W14*N(H14),2)</f>
        <v/>
      </c>
      <c r="Y14">
        <f>ROUND(X14*N(I14),2)</f>
        <v/>
      </c>
      <c r="Z14">
        <f>IF(F14="Loose",N(J14),N(I14))</f>
        <v/>
      </c>
      <c r="AA14">
        <f>IF(OR('Example Plan'!$C$10="Regular GST, registered before buying",'Example Plan'!$C$10="Regular GST, registering after buying"),IF(Z14&gt;0,Y14,0),0)</f>
        <v/>
      </c>
      <c r="AB14">
        <f>ROUND(W14*N(K14),2)</f>
        <v/>
      </c>
      <c r="AC14">
        <f>IF(AB14=0,0,IF(OR('Example Plan'!$C$10="Regular GST, registered before buying",'Example Plan'!$C$10="Regular GST, registering after buying"),IF(Z14&gt;0,ROUND(AB14-AB14/(1+Z14),2),0),IF('Example Plan'!$C$10="Composition scheme",IF(Z14&gt;0,ROUND(AB14*0.01,2),0),0)))</f>
        <v/>
      </c>
      <c r="AD14">
        <f>IF(W14&gt;0,IF(N(H14)=0,1,0),0)</f>
        <v/>
      </c>
      <c r="AE14">
        <f>IF(W14&gt;0,IF(N(K14)=0,1,0),0)</f>
        <v/>
      </c>
      <c r="AF14">
        <f>IF(W14=0,0,IF(LEN(I14&amp;"")=0,1,IF(F14="Loose",IF(LEN(J14&amp;"")=0,1,0),0)))</f>
        <v/>
      </c>
      <c r="AG14">
        <f>IF(W14=0,0,IF(ISNUMBER(SEARCH("Licence needed",U14&amp;"")),1,0))</f>
        <v/>
      </c>
      <c r="AH14">
        <f>IF(W14=0,0,IF(N(L14)=0,0,IF(N(M14)=0,0,IF(W14/N(L14)*7&gt;N(M14),1,0))))</f>
        <v/>
      </c>
      <c r="AI14">
        <f>IF(W14=0,0,IF(AB14=0,0,IF(AB14-AC14-(X14+Y14-AA14)&lt;0,1,0)))</f>
        <v/>
      </c>
      <c r="AJ14">
        <f>IF(W14&gt;0,1,0)</f>
        <v/>
      </c>
    </row>
    <row r="15" ht="31" customHeight="1">
      <c r="B15" s="32" t="n">
        <v>10</v>
      </c>
      <c r="C15" s="13" t="inlineStr">
        <is>
          <t>Pulses</t>
        </is>
      </c>
      <c r="D15" s="13" t="inlineStr">
        <is>
          <t>Rajma</t>
        </is>
      </c>
      <c r="E15" s="13" t="inlineStr">
        <is>
          <t>1 kg pack</t>
        </is>
      </c>
      <c r="F15" s="33" t="inlineStr">
        <is>
          <t>As packed</t>
        </is>
      </c>
      <c r="G15" s="34" t="n">
        <v>15</v>
      </c>
      <c r="H15" s="35" t="n">
        <v>120</v>
      </c>
      <c r="I15" s="36" t="n">
        <v>0.05</v>
      </c>
      <c r="J15" s="36" t="n">
        <v>0</v>
      </c>
      <c r="K15" s="35" t="n">
        <v>148</v>
      </c>
      <c r="L15" s="34" t="n"/>
      <c r="M15" s="37" t="n"/>
      <c r="N15" s="18">
        <f>IF(W15=0,"",X15+Y15)</f>
        <v/>
      </c>
      <c r="O15" s="18">
        <f>IF(W15=0,"",AA15)</f>
        <v/>
      </c>
      <c r="P15" s="18">
        <f>IF(W15=0,"",X15+Y15-AA15)</f>
        <v/>
      </c>
      <c r="Q15" s="18">
        <f>IF(W15=0,"",AB15)</f>
        <v/>
      </c>
      <c r="R15" s="18">
        <f>IF(W15=0,"",IF(AB15=0,"",AB15-AC15-(X15+Y15-AA15)))</f>
        <v/>
      </c>
      <c r="S15" s="19">
        <f>IF(W15=0,"",IF(AB15=0,"",(AB15-AC15-(X15+Y15-AA15))/AB15))</f>
        <v/>
      </c>
      <c r="T15" s="38">
        <f>IF(W15=0,"",IF(AG15=1,"Needs a licence first: see the note",IF(AD15=1,"Enter the rate you pay",IF(AF15=1,"Enter the GST rate",IF(AE15=1,"Enter what one pack sells for",IF(AI15=1,"Sells below cost",IF(AH15=1,"More than it can sell before its shelf life","OK")))))))</f>
        <v/>
      </c>
      <c r="U15" s="39" t="inlineStr">
        <is>
          <t>5% packed: Sch I entry 20. Nil loose: Notification 10/2025, entry 39</t>
        </is>
      </c>
      <c r="W15">
        <f>IF(LEN(D15&amp;"")=0,0,N(G15))</f>
        <v/>
      </c>
      <c r="X15">
        <f>ROUND(W15*N(H15),2)</f>
        <v/>
      </c>
      <c r="Y15">
        <f>ROUND(X15*N(I15),2)</f>
        <v/>
      </c>
      <c r="Z15">
        <f>IF(F15="Loose",N(J15),N(I15))</f>
        <v/>
      </c>
      <c r="AA15">
        <f>IF(OR('Example Plan'!$C$10="Regular GST, registered before buying",'Example Plan'!$C$10="Regular GST, registering after buying"),IF(Z15&gt;0,Y15,0),0)</f>
        <v/>
      </c>
      <c r="AB15">
        <f>ROUND(W15*N(K15),2)</f>
        <v/>
      </c>
      <c r="AC15">
        <f>IF(AB15=0,0,IF(OR('Example Plan'!$C$10="Regular GST, registered before buying",'Example Plan'!$C$10="Regular GST, registering after buying"),IF(Z15&gt;0,ROUND(AB15-AB15/(1+Z15),2),0),IF('Example Plan'!$C$10="Composition scheme",IF(Z15&gt;0,ROUND(AB15*0.01,2),0),0)))</f>
        <v/>
      </c>
      <c r="AD15">
        <f>IF(W15&gt;0,IF(N(H15)=0,1,0),0)</f>
        <v/>
      </c>
      <c r="AE15">
        <f>IF(W15&gt;0,IF(N(K15)=0,1,0),0)</f>
        <v/>
      </c>
      <c r="AF15">
        <f>IF(W15=0,0,IF(LEN(I15&amp;"")=0,1,IF(F15="Loose",IF(LEN(J15&amp;"")=0,1,0),0)))</f>
        <v/>
      </c>
      <c r="AG15">
        <f>IF(W15=0,0,IF(ISNUMBER(SEARCH("Licence needed",U15&amp;"")),1,0))</f>
        <v/>
      </c>
      <c r="AH15">
        <f>IF(W15=0,0,IF(N(L15)=0,0,IF(N(M15)=0,0,IF(W15/N(L15)*7&gt;N(M15),1,0))))</f>
        <v/>
      </c>
      <c r="AI15">
        <f>IF(W15=0,0,IF(AB15=0,0,IF(AB15-AC15-(X15+Y15-AA15)&lt;0,1,0)))</f>
        <v/>
      </c>
      <c r="AJ15">
        <f>IF(W15&gt;0,1,0)</f>
        <v/>
      </c>
    </row>
    <row r="16" ht="31" customHeight="1">
      <c r="B16" s="32" t="n">
        <v>11</v>
      </c>
      <c r="C16" s="13" t="inlineStr">
        <is>
          <t>Sugar, salt &amp; jaggery</t>
        </is>
      </c>
      <c r="D16" s="13" t="inlineStr">
        <is>
          <t>Sugar</t>
        </is>
      </c>
      <c r="E16" s="13" t="inlineStr">
        <is>
          <t>1 kg pack</t>
        </is>
      </c>
      <c r="F16" s="33" t="inlineStr">
        <is>
          <t>Loose</t>
        </is>
      </c>
      <c r="G16" s="34" t="n">
        <v>60</v>
      </c>
      <c r="H16" s="35" t="n">
        <v>40</v>
      </c>
      <c r="I16" s="36" t="n">
        <v>0.05</v>
      </c>
      <c r="J16" s="36" t="n">
        <v>0.05</v>
      </c>
      <c r="K16" s="35" t="n">
        <v>46</v>
      </c>
      <c r="L16" s="34" t="n"/>
      <c r="M16" s="37" t="n"/>
      <c r="N16" s="18">
        <f>IF(W16=0,"",X16+Y16)</f>
        <v/>
      </c>
      <c r="O16" s="18">
        <f>IF(W16=0,"",AA16)</f>
        <v/>
      </c>
      <c r="P16" s="18">
        <f>IF(W16=0,"",X16+Y16-AA16)</f>
        <v/>
      </c>
      <c r="Q16" s="18">
        <f>IF(W16=0,"",AB16)</f>
        <v/>
      </c>
      <c r="R16" s="18">
        <f>IF(W16=0,"",IF(AB16=0,"",AB16-AC16-(X16+Y16-AA16)))</f>
        <v/>
      </c>
      <c r="S16" s="19">
        <f>IF(W16=0,"",IF(AB16=0,"",(AB16-AC16-(X16+Y16-AA16))/AB16))</f>
        <v/>
      </c>
      <c r="T16" s="38">
        <f>IF(W16=0,"",IF(AG16=1,"Needs a licence first: see the note",IF(AD16=1,"Enter the rate you pay",IF(AF16=1,"Enter the GST rate",IF(AE16=1,"Enter what one pack sells for",IF(AI16=1,"Sells below cost",IF(AH16=1,"More than it can sell before its shelf life","OK")))))))</f>
        <v/>
      </c>
      <c r="U16" s="39" t="inlineStr">
        <is>
          <t>5% packed or loose: Notification 9/2025, Sch I entry 105</t>
        </is>
      </c>
      <c r="W16">
        <f>IF(LEN(D16&amp;"")=0,0,N(G16))</f>
        <v/>
      </c>
      <c r="X16">
        <f>ROUND(W16*N(H16),2)</f>
        <v/>
      </c>
      <c r="Y16">
        <f>ROUND(X16*N(I16),2)</f>
        <v/>
      </c>
      <c r="Z16">
        <f>IF(F16="Loose",N(J16),N(I16))</f>
        <v/>
      </c>
      <c r="AA16">
        <f>IF(OR('Example Plan'!$C$10="Regular GST, registered before buying",'Example Plan'!$C$10="Regular GST, registering after buying"),IF(Z16&gt;0,Y16,0),0)</f>
        <v/>
      </c>
      <c r="AB16">
        <f>ROUND(W16*N(K16),2)</f>
        <v/>
      </c>
      <c r="AC16">
        <f>IF(AB16=0,0,IF(OR('Example Plan'!$C$10="Regular GST, registered before buying",'Example Plan'!$C$10="Regular GST, registering after buying"),IF(Z16&gt;0,ROUND(AB16-AB16/(1+Z16),2),0),IF('Example Plan'!$C$10="Composition scheme",IF(Z16&gt;0,ROUND(AB16*0.01,2),0),0)))</f>
        <v/>
      </c>
      <c r="AD16">
        <f>IF(W16&gt;0,IF(N(H16)=0,1,0),0)</f>
        <v/>
      </c>
      <c r="AE16">
        <f>IF(W16&gt;0,IF(N(K16)=0,1,0),0)</f>
        <v/>
      </c>
      <c r="AF16">
        <f>IF(W16=0,0,IF(LEN(I16&amp;"")=0,1,IF(F16="Loose",IF(LEN(J16&amp;"")=0,1,0),0)))</f>
        <v/>
      </c>
      <c r="AG16">
        <f>IF(W16=0,0,IF(ISNUMBER(SEARCH("Licence needed",U16&amp;"")),1,0))</f>
        <v/>
      </c>
      <c r="AH16">
        <f>IF(W16=0,0,IF(N(L16)=0,0,IF(N(M16)=0,0,IF(W16/N(L16)*7&gt;N(M16),1,0))))</f>
        <v/>
      </c>
      <c r="AI16">
        <f>IF(W16=0,0,IF(AB16=0,0,IF(AB16-AC16-(X16+Y16-AA16)&lt;0,1,0)))</f>
        <v/>
      </c>
      <c r="AJ16">
        <f>IF(W16&gt;0,1,0)</f>
        <v/>
      </c>
    </row>
    <row r="17" ht="31" customHeight="1">
      <c r="B17" s="32" t="n">
        <v>12</v>
      </c>
      <c r="C17" s="13" t="inlineStr">
        <is>
          <t>Sugar, salt &amp; jaggery</t>
        </is>
      </c>
      <c r="D17" s="13" t="inlineStr">
        <is>
          <t>Salt</t>
        </is>
      </c>
      <c r="E17" s="13" t="inlineStr">
        <is>
          <t>1 kg pack</t>
        </is>
      </c>
      <c r="F17" s="33" t="inlineStr">
        <is>
          <t>As packed</t>
        </is>
      </c>
      <c r="G17" s="34" t="n">
        <v>40</v>
      </c>
      <c r="H17" s="35" t="n">
        <v>20</v>
      </c>
      <c r="I17" s="36" t="n">
        <v>0</v>
      </c>
      <c r="J17" s="36" t="n">
        <v>0</v>
      </c>
      <c r="K17" s="35" t="n">
        <v>25</v>
      </c>
      <c r="L17" s="34" t="n"/>
      <c r="M17" s="37" t="n"/>
      <c r="N17" s="18">
        <f>IF(W17=0,"",X17+Y17)</f>
        <v/>
      </c>
      <c r="O17" s="18">
        <f>IF(W17=0,"",AA17)</f>
        <v/>
      </c>
      <c r="P17" s="18">
        <f>IF(W17=0,"",X17+Y17-AA17)</f>
        <v/>
      </c>
      <c r="Q17" s="18">
        <f>IF(W17=0,"",AB17)</f>
        <v/>
      </c>
      <c r="R17" s="18">
        <f>IF(W17=0,"",IF(AB17=0,"",AB17-AC17-(X17+Y17-AA17)))</f>
        <v/>
      </c>
      <c r="S17" s="19">
        <f>IF(W17=0,"",IF(AB17=0,"",(AB17-AC17-(X17+Y17-AA17))/AB17))</f>
        <v/>
      </c>
      <c r="T17" s="38">
        <f>IF(W17=0,"",IF(AG17=1,"Needs a licence first: see the note",IF(AD17=1,"Enter the rate you pay",IF(AF17=1,"Enter the GST rate",IF(AE17=1,"Enter what one pack sells for",IF(AI17=1,"Sells below cost",IF(AH17=1,"More than it can sell before its shelf life","OK")))))))</f>
        <v/>
      </c>
      <c r="U17" s="39" t="inlineStr">
        <is>
          <t>Nil packed or loose: Notification 10/2025, entry 109</t>
        </is>
      </c>
      <c r="W17">
        <f>IF(LEN(D17&amp;"")=0,0,N(G17))</f>
        <v/>
      </c>
      <c r="X17">
        <f>ROUND(W17*N(H17),2)</f>
        <v/>
      </c>
      <c r="Y17">
        <f>ROUND(X17*N(I17),2)</f>
        <v/>
      </c>
      <c r="Z17">
        <f>IF(F17="Loose",N(J17),N(I17))</f>
        <v/>
      </c>
      <c r="AA17">
        <f>IF(OR('Example Plan'!$C$10="Regular GST, registered before buying",'Example Plan'!$C$10="Regular GST, registering after buying"),IF(Z17&gt;0,Y17,0),0)</f>
        <v/>
      </c>
      <c r="AB17">
        <f>ROUND(W17*N(K17),2)</f>
        <v/>
      </c>
      <c r="AC17">
        <f>IF(AB17=0,0,IF(OR('Example Plan'!$C$10="Regular GST, registered before buying",'Example Plan'!$C$10="Regular GST, registering after buying"),IF(Z17&gt;0,ROUND(AB17-AB17/(1+Z17),2),0),IF('Example Plan'!$C$10="Composition scheme",IF(Z17&gt;0,ROUND(AB17*0.01,2),0),0)))</f>
        <v/>
      </c>
      <c r="AD17">
        <f>IF(W17&gt;0,IF(N(H17)=0,1,0),0)</f>
        <v/>
      </c>
      <c r="AE17">
        <f>IF(W17&gt;0,IF(N(K17)=0,1,0),0)</f>
        <v/>
      </c>
      <c r="AF17">
        <f>IF(W17=0,0,IF(LEN(I17&amp;"")=0,1,IF(F17="Loose",IF(LEN(J17&amp;"")=0,1,0),0)))</f>
        <v/>
      </c>
      <c r="AG17">
        <f>IF(W17=0,0,IF(ISNUMBER(SEARCH("Licence needed",U17&amp;"")),1,0))</f>
        <v/>
      </c>
      <c r="AH17">
        <f>IF(W17=0,0,IF(N(L17)=0,0,IF(N(M17)=0,0,IF(W17/N(L17)*7&gt;N(M17),1,0))))</f>
        <v/>
      </c>
      <c r="AI17">
        <f>IF(W17=0,0,IF(AB17=0,0,IF(AB17-AC17-(X17+Y17-AA17)&lt;0,1,0)))</f>
        <v/>
      </c>
      <c r="AJ17">
        <f>IF(W17&gt;0,1,0)</f>
        <v/>
      </c>
    </row>
    <row r="18" ht="31" customHeight="1">
      <c r="B18" s="32" t="n">
        <v>13</v>
      </c>
      <c r="C18" s="13" t="inlineStr">
        <is>
          <t>Sugar, salt &amp; jaggery</t>
        </is>
      </c>
      <c r="D18" s="13" t="inlineStr">
        <is>
          <t>Jaggery (gur)</t>
        </is>
      </c>
      <c r="E18" s="13" t="inlineStr">
        <is>
          <t>1 kg pack</t>
        </is>
      </c>
      <c r="F18" s="33" t="inlineStr">
        <is>
          <t>As packed</t>
        </is>
      </c>
      <c r="G18" s="34" t="n">
        <v>15</v>
      </c>
      <c r="H18" s="35" t="n">
        <v>55</v>
      </c>
      <c r="I18" s="36" t="n">
        <v>0.05</v>
      </c>
      <c r="J18" s="36" t="n">
        <v>0</v>
      </c>
      <c r="K18" s="35" t="n">
        <v>70</v>
      </c>
      <c r="L18" s="34" t="n"/>
      <c r="M18" s="37" t="n"/>
      <c r="N18" s="18">
        <f>IF(W18=0,"",X18+Y18)</f>
        <v/>
      </c>
      <c r="O18" s="18">
        <f>IF(W18=0,"",AA18)</f>
        <v/>
      </c>
      <c r="P18" s="18">
        <f>IF(W18=0,"",X18+Y18-AA18)</f>
        <v/>
      </c>
      <c r="Q18" s="18">
        <f>IF(W18=0,"",AB18)</f>
        <v/>
      </c>
      <c r="R18" s="18">
        <f>IF(W18=0,"",IF(AB18=0,"",AB18-AC18-(X18+Y18-AA18)))</f>
        <v/>
      </c>
      <c r="S18" s="19">
        <f>IF(W18=0,"",IF(AB18=0,"",(AB18-AC18-(X18+Y18-AA18))/AB18))</f>
        <v/>
      </c>
      <c r="T18" s="38">
        <f>IF(W18=0,"",IF(AG18=1,"Needs a licence first: see the note",IF(AD18=1,"Enter the rate you pay",IF(AF18=1,"Enter the GST rate",IF(AE18=1,"Enter what one pack sells for",IF(AI18=1,"Sells below cost",IF(AH18=1,"More than it can sell before its shelf life","OK")))))))</f>
        <v/>
      </c>
      <c r="U18" s="39" t="inlineStr">
        <is>
          <t>5% packed: Sch I entry 106. Nil loose: Notification 10/2025, entry 96</t>
        </is>
      </c>
      <c r="W18">
        <f>IF(LEN(D18&amp;"")=0,0,N(G18))</f>
        <v/>
      </c>
      <c r="X18">
        <f>ROUND(W18*N(H18),2)</f>
        <v/>
      </c>
      <c r="Y18">
        <f>ROUND(X18*N(I18),2)</f>
        <v/>
      </c>
      <c r="Z18">
        <f>IF(F18="Loose",N(J18),N(I18))</f>
        <v/>
      </c>
      <c r="AA18">
        <f>IF(OR('Example Plan'!$C$10="Regular GST, registered before buying",'Example Plan'!$C$10="Regular GST, registering after buying"),IF(Z18&gt;0,Y18,0),0)</f>
        <v/>
      </c>
      <c r="AB18">
        <f>ROUND(W18*N(K18),2)</f>
        <v/>
      </c>
      <c r="AC18">
        <f>IF(AB18=0,0,IF(OR('Example Plan'!$C$10="Regular GST, registered before buying",'Example Plan'!$C$10="Regular GST, registering after buying"),IF(Z18&gt;0,ROUND(AB18-AB18/(1+Z18),2),0),IF('Example Plan'!$C$10="Composition scheme",IF(Z18&gt;0,ROUND(AB18*0.01,2),0),0)))</f>
        <v/>
      </c>
      <c r="AD18">
        <f>IF(W18&gt;0,IF(N(H18)=0,1,0),0)</f>
        <v/>
      </c>
      <c r="AE18">
        <f>IF(W18&gt;0,IF(N(K18)=0,1,0),0)</f>
        <v/>
      </c>
      <c r="AF18">
        <f>IF(W18=0,0,IF(LEN(I18&amp;"")=0,1,IF(F18="Loose",IF(LEN(J18&amp;"")=0,1,0),0)))</f>
        <v/>
      </c>
      <c r="AG18">
        <f>IF(W18=0,0,IF(ISNUMBER(SEARCH("Licence needed",U18&amp;"")),1,0))</f>
        <v/>
      </c>
      <c r="AH18">
        <f>IF(W18=0,0,IF(N(L18)=0,0,IF(N(M18)=0,0,IF(W18/N(L18)*7&gt;N(M18),1,0))))</f>
        <v/>
      </c>
      <c r="AI18">
        <f>IF(W18=0,0,IF(AB18=0,0,IF(AB18-AC18-(X18+Y18-AA18)&lt;0,1,0)))</f>
        <v/>
      </c>
      <c r="AJ18">
        <f>IF(W18&gt;0,1,0)</f>
        <v/>
      </c>
    </row>
    <row r="19" ht="31" customHeight="1">
      <c r="B19" s="32" t="n">
        <v>14</v>
      </c>
      <c r="C19" s="13" t="inlineStr">
        <is>
          <t>Oils &amp; ghee</t>
        </is>
      </c>
      <c r="D19" s="13" t="inlineStr">
        <is>
          <t>Mustard oil</t>
        </is>
      </c>
      <c r="E19" s="13" t="inlineStr">
        <is>
          <t>1 litre</t>
        </is>
      </c>
      <c r="F19" s="33" t="inlineStr">
        <is>
          <t>As packed</t>
        </is>
      </c>
      <c r="G19" s="34" t="n">
        <v>40</v>
      </c>
      <c r="H19" s="35" t="n">
        <v>150</v>
      </c>
      <c r="I19" s="36" t="n">
        <v>0.05</v>
      </c>
      <c r="J19" s="36" t="n">
        <v>0.05</v>
      </c>
      <c r="K19" s="35" t="n">
        <v>175</v>
      </c>
      <c r="L19" s="34" t="n"/>
      <c r="M19" s="37" t="n"/>
      <c r="N19" s="18">
        <f>IF(W19=0,"",X19+Y19)</f>
        <v/>
      </c>
      <c r="O19" s="18">
        <f>IF(W19=0,"",AA19)</f>
        <v/>
      </c>
      <c r="P19" s="18">
        <f>IF(W19=0,"",X19+Y19-AA19)</f>
        <v/>
      </c>
      <c r="Q19" s="18">
        <f>IF(W19=0,"",AB19)</f>
        <v/>
      </c>
      <c r="R19" s="18">
        <f>IF(W19=0,"",IF(AB19=0,"",AB19-AC19-(X19+Y19-AA19)))</f>
        <v/>
      </c>
      <c r="S19" s="19">
        <f>IF(W19=0,"",IF(AB19=0,"",(AB19-AC19-(X19+Y19-AA19))/AB19))</f>
        <v/>
      </c>
      <c r="T19" s="38">
        <f>IF(W19=0,"",IF(AG19=1,"Needs a licence first: see the note",IF(AD19=1,"Enter the rate you pay",IF(AF19=1,"Enter the GST rate",IF(AE19=1,"Enter what one pack sells for",IF(AI19=1,"Sells below cost",IF(AH19=1,"More than it can sell before its shelf life","OK")))))))</f>
        <v/>
      </c>
      <c r="U19" s="39" t="inlineStr">
        <is>
          <t>5%: Sch I entry 91</t>
        </is>
      </c>
      <c r="W19">
        <f>IF(LEN(D19&amp;"")=0,0,N(G19))</f>
        <v/>
      </c>
      <c r="X19">
        <f>ROUND(W19*N(H19),2)</f>
        <v/>
      </c>
      <c r="Y19">
        <f>ROUND(X19*N(I19),2)</f>
        <v/>
      </c>
      <c r="Z19">
        <f>IF(F19="Loose",N(J19),N(I19))</f>
        <v/>
      </c>
      <c r="AA19">
        <f>IF(OR('Example Plan'!$C$10="Regular GST, registered before buying",'Example Plan'!$C$10="Regular GST, registering after buying"),IF(Z19&gt;0,Y19,0),0)</f>
        <v/>
      </c>
      <c r="AB19">
        <f>ROUND(W19*N(K19),2)</f>
        <v/>
      </c>
      <c r="AC19">
        <f>IF(AB19=0,0,IF(OR('Example Plan'!$C$10="Regular GST, registered before buying",'Example Plan'!$C$10="Regular GST, registering after buying"),IF(Z19&gt;0,ROUND(AB19-AB19/(1+Z19),2),0),IF('Example Plan'!$C$10="Composition scheme",IF(Z19&gt;0,ROUND(AB19*0.01,2),0),0)))</f>
        <v/>
      </c>
      <c r="AD19">
        <f>IF(W19&gt;0,IF(N(H19)=0,1,0),0)</f>
        <v/>
      </c>
      <c r="AE19">
        <f>IF(W19&gt;0,IF(N(K19)=0,1,0),0)</f>
        <v/>
      </c>
      <c r="AF19">
        <f>IF(W19=0,0,IF(LEN(I19&amp;"")=0,1,IF(F19="Loose",IF(LEN(J19&amp;"")=0,1,0),0)))</f>
        <v/>
      </c>
      <c r="AG19">
        <f>IF(W19=0,0,IF(ISNUMBER(SEARCH("Licence needed",U19&amp;"")),1,0))</f>
        <v/>
      </c>
      <c r="AH19">
        <f>IF(W19=0,0,IF(N(L19)=0,0,IF(N(M19)=0,0,IF(W19/N(L19)*7&gt;N(M19),1,0))))</f>
        <v/>
      </c>
      <c r="AI19">
        <f>IF(W19=0,0,IF(AB19=0,0,IF(AB19-AC19-(X19+Y19-AA19)&lt;0,1,0)))</f>
        <v/>
      </c>
      <c r="AJ19">
        <f>IF(W19&gt;0,1,0)</f>
        <v/>
      </c>
    </row>
    <row r="20" ht="31" customHeight="1">
      <c r="B20" s="32" t="n">
        <v>15</v>
      </c>
      <c r="C20" s="13" t="inlineStr">
        <is>
          <t>Oils &amp; ghee</t>
        </is>
      </c>
      <c r="D20" s="13" t="inlineStr">
        <is>
          <t>Refined sunflower oil</t>
        </is>
      </c>
      <c r="E20" s="13" t="inlineStr">
        <is>
          <t>1 litre</t>
        </is>
      </c>
      <c r="F20" s="33" t="inlineStr">
        <is>
          <t>As packed</t>
        </is>
      </c>
      <c r="G20" s="34" t="n">
        <v>40</v>
      </c>
      <c r="H20" s="35" t="n">
        <v>135</v>
      </c>
      <c r="I20" s="36" t="n">
        <v>0.05</v>
      </c>
      <c r="J20" s="36" t="n">
        <v>0.05</v>
      </c>
      <c r="K20" s="35" t="n">
        <v>160</v>
      </c>
      <c r="L20" s="34" t="n"/>
      <c r="M20" s="37" t="n"/>
      <c r="N20" s="18">
        <f>IF(W20=0,"",X20+Y20)</f>
        <v/>
      </c>
      <c r="O20" s="18">
        <f>IF(W20=0,"",AA20)</f>
        <v/>
      </c>
      <c r="P20" s="18">
        <f>IF(W20=0,"",X20+Y20-AA20)</f>
        <v/>
      </c>
      <c r="Q20" s="18">
        <f>IF(W20=0,"",AB20)</f>
        <v/>
      </c>
      <c r="R20" s="18">
        <f>IF(W20=0,"",IF(AB20=0,"",AB20-AC20-(X20+Y20-AA20)))</f>
        <v/>
      </c>
      <c r="S20" s="19">
        <f>IF(W20=0,"",IF(AB20=0,"",(AB20-AC20-(X20+Y20-AA20))/AB20))</f>
        <v/>
      </c>
      <c r="T20" s="38">
        <f>IF(W20=0,"",IF(AG20=1,"Needs a licence first: see the note",IF(AD20=1,"Enter the rate you pay",IF(AF20=1,"Enter the GST rate",IF(AE20=1,"Enter what one pack sells for",IF(AI20=1,"Sells below cost",IF(AH20=1,"More than it can sell before its shelf life","OK")))))))</f>
        <v/>
      </c>
      <c r="U20" s="39" t="inlineStr">
        <is>
          <t>5%: Sch I entry 89</t>
        </is>
      </c>
      <c r="W20">
        <f>IF(LEN(D20&amp;"")=0,0,N(G20))</f>
        <v/>
      </c>
      <c r="X20">
        <f>ROUND(W20*N(H20),2)</f>
        <v/>
      </c>
      <c r="Y20">
        <f>ROUND(X20*N(I20),2)</f>
        <v/>
      </c>
      <c r="Z20">
        <f>IF(F20="Loose",N(J20),N(I20))</f>
        <v/>
      </c>
      <c r="AA20">
        <f>IF(OR('Example Plan'!$C$10="Regular GST, registered before buying",'Example Plan'!$C$10="Regular GST, registering after buying"),IF(Z20&gt;0,Y20,0),0)</f>
        <v/>
      </c>
      <c r="AB20">
        <f>ROUND(W20*N(K20),2)</f>
        <v/>
      </c>
      <c r="AC20">
        <f>IF(AB20=0,0,IF(OR('Example Plan'!$C$10="Regular GST, registered before buying",'Example Plan'!$C$10="Regular GST, registering after buying"),IF(Z20&gt;0,ROUND(AB20-AB20/(1+Z20),2),0),IF('Example Plan'!$C$10="Composition scheme",IF(Z20&gt;0,ROUND(AB20*0.01,2),0),0)))</f>
        <v/>
      </c>
      <c r="AD20">
        <f>IF(W20&gt;0,IF(N(H20)=0,1,0),0)</f>
        <v/>
      </c>
      <c r="AE20">
        <f>IF(W20&gt;0,IF(N(K20)=0,1,0),0)</f>
        <v/>
      </c>
      <c r="AF20">
        <f>IF(W20=0,0,IF(LEN(I20&amp;"")=0,1,IF(F20="Loose",IF(LEN(J20&amp;"")=0,1,0),0)))</f>
        <v/>
      </c>
      <c r="AG20">
        <f>IF(W20=0,0,IF(ISNUMBER(SEARCH("Licence needed",U20&amp;"")),1,0))</f>
        <v/>
      </c>
      <c r="AH20">
        <f>IF(W20=0,0,IF(N(L20)=0,0,IF(N(M20)=0,0,IF(W20/N(L20)*7&gt;N(M20),1,0))))</f>
        <v/>
      </c>
      <c r="AI20">
        <f>IF(W20=0,0,IF(AB20=0,0,IF(AB20-AC20-(X20+Y20-AA20)&lt;0,1,0)))</f>
        <v/>
      </c>
      <c r="AJ20">
        <f>IF(W20&gt;0,1,0)</f>
        <v/>
      </c>
    </row>
    <row r="21" ht="31" customHeight="1">
      <c r="B21" s="32" t="n">
        <v>16</v>
      </c>
      <c r="C21" s="13" t="inlineStr">
        <is>
          <t>Oils &amp; ghee</t>
        </is>
      </c>
      <c r="D21" s="13" t="inlineStr">
        <is>
          <t>Groundnut oil</t>
        </is>
      </c>
      <c r="E21" s="13" t="inlineStr">
        <is>
          <t>1 litre</t>
        </is>
      </c>
      <c r="F21" s="33" t="inlineStr">
        <is>
          <t>As packed</t>
        </is>
      </c>
      <c r="G21" s="34" t="n">
        <v>15</v>
      </c>
      <c r="H21" s="35" t="n">
        <v>190</v>
      </c>
      <c r="I21" s="36" t="n">
        <v>0.05</v>
      </c>
      <c r="J21" s="36" t="n">
        <v>0.05</v>
      </c>
      <c r="K21" s="35" t="n">
        <v>225</v>
      </c>
      <c r="L21" s="34" t="n"/>
      <c r="M21" s="37" t="n"/>
      <c r="N21" s="18">
        <f>IF(W21=0,"",X21+Y21)</f>
        <v/>
      </c>
      <c r="O21" s="18">
        <f>IF(W21=0,"",AA21)</f>
        <v/>
      </c>
      <c r="P21" s="18">
        <f>IF(W21=0,"",X21+Y21-AA21)</f>
        <v/>
      </c>
      <c r="Q21" s="18">
        <f>IF(W21=0,"",AB21)</f>
        <v/>
      </c>
      <c r="R21" s="18">
        <f>IF(W21=0,"",IF(AB21=0,"",AB21-AC21-(X21+Y21-AA21)))</f>
        <v/>
      </c>
      <c r="S21" s="19">
        <f>IF(W21=0,"",IF(AB21=0,"",(AB21-AC21-(X21+Y21-AA21))/AB21))</f>
        <v/>
      </c>
      <c r="T21" s="38">
        <f>IF(W21=0,"",IF(AG21=1,"Needs a licence first: see the note",IF(AD21=1,"Enter the rate you pay",IF(AF21=1,"Enter the GST rate",IF(AE21=1,"Enter what one pack sells for",IF(AI21=1,"Sells below cost",IF(AH21=1,"More than it can sell before its shelf life","OK")))))))</f>
        <v/>
      </c>
      <c r="U21" s="39" t="inlineStr">
        <is>
          <t>5%: Sch I entry 85</t>
        </is>
      </c>
      <c r="W21">
        <f>IF(LEN(D21&amp;"")=0,0,N(G21))</f>
        <v/>
      </c>
      <c r="X21">
        <f>ROUND(W21*N(H21),2)</f>
        <v/>
      </c>
      <c r="Y21">
        <f>ROUND(X21*N(I21),2)</f>
        <v/>
      </c>
      <c r="Z21">
        <f>IF(F21="Loose",N(J21),N(I21))</f>
        <v/>
      </c>
      <c r="AA21">
        <f>IF(OR('Example Plan'!$C$10="Regular GST, registered before buying",'Example Plan'!$C$10="Regular GST, registering after buying"),IF(Z21&gt;0,Y21,0),0)</f>
        <v/>
      </c>
      <c r="AB21">
        <f>ROUND(W21*N(K21),2)</f>
        <v/>
      </c>
      <c r="AC21">
        <f>IF(AB21=0,0,IF(OR('Example Plan'!$C$10="Regular GST, registered before buying",'Example Plan'!$C$10="Regular GST, registering after buying"),IF(Z21&gt;0,ROUND(AB21-AB21/(1+Z21),2),0),IF('Example Plan'!$C$10="Composition scheme",IF(Z21&gt;0,ROUND(AB21*0.01,2),0),0)))</f>
        <v/>
      </c>
      <c r="AD21">
        <f>IF(W21&gt;0,IF(N(H21)=0,1,0),0)</f>
        <v/>
      </c>
      <c r="AE21">
        <f>IF(W21&gt;0,IF(N(K21)=0,1,0),0)</f>
        <v/>
      </c>
      <c r="AF21">
        <f>IF(W21=0,0,IF(LEN(I21&amp;"")=0,1,IF(F21="Loose",IF(LEN(J21&amp;"")=0,1,0),0)))</f>
        <v/>
      </c>
      <c r="AG21">
        <f>IF(W21=0,0,IF(ISNUMBER(SEARCH("Licence needed",U21&amp;"")),1,0))</f>
        <v/>
      </c>
      <c r="AH21">
        <f>IF(W21=0,0,IF(N(L21)=0,0,IF(N(M21)=0,0,IF(W21/N(L21)*7&gt;N(M21),1,0))))</f>
        <v/>
      </c>
      <c r="AI21">
        <f>IF(W21=0,0,IF(AB21=0,0,IF(AB21-AC21-(X21+Y21-AA21)&lt;0,1,0)))</f>
        <v/>
      </c>
      <c r="AJ21">
        <f>IF(W21&gt;0,1,0)</f>
        <v/>
      </c>
    </row>
    <row r="22" ht="31" customHeight="1">
      <c r="B22" s="32" t="n">
        <v>17</v>
      </c>
      <c r="C22" s="13" t="inlineStr">
        <is>
          <t>Oils &amp; ghee</t>
        </is>
      </c>
      <c r="D22" s="13" t="inlineStr">
        <is>
          <t>Vanaspati</t>
        </is>
      </c>
      <c r="E22" s="13" t="inlineStr">
        <is>
          <t>1 kg pack</t>
        </is>
      </c>
      <c r="F22" s="33" t="inlineStr">
        <is>
          <t>As packed</t>
        </is>
      </c>
      <c r="G22" s="34" t="n">
        <v>10</v>
      </c>
      <c r="H22" s="35" t="n">
        <v>130</v>
      </c>
      <c r="I22" s="36" t="n">
        <v>0.05</v>
      </c>
      <c r="J22" s="36" t="n">
        <v>0.05</v>
      </c>
      <c r="K22" s="35" t="n">
        <v>152</v>
      </c>
      <c r="L22" s="34" t="n"/>
      <c r="M22" s="37" t="n"/>
      <c r="N22" s="18">
        <f>IF(W22=0,"",X22+Y22)</f>
        <v/>
      </c>
      <c r="O22" s="18">
        <f>IF(W22=0,"",AA22)</f>
        <v/>
      </c>
      <c r="P22" s="18">
        <f>IF(W22=0,"",X22+Y22-AA22)</f>
        <v/>
      </c>
      <c r="Q22" s="18">
        <f>IF(W22=0,"",AB22)</f>
        <v/>
      </c>
      <c r="R22" s="18">
        <f>IF(W22=0,"",IF(AB22=0,"",AB22-AC22-(X22+Y22-AA22)))</f>
        <v/>
      </c>
      <c r="S22" s="19">
        <f>IF(W22=0,"",IF(AB22=0,"",(AB22-AC22-(X22+Y22-AA22))/AB22))</f>
        <v/>
      </c>
      <c r="T22" s="38">
        <f>IF(W22=0,"",IF(AG22=1,"Needs a licence first: see the note",IF(AD22=1,"Enter the rate you pay",IF(AF22=1,"Enter the GST rate",IF(AE22=1,"Enter what one pack sells for",IF(AI22=1,"Sells below cost",IF(AH22=1,"More than it can sell before its shelf life","OK")))))))</f>
        <v/>
      </c>
      <c r="U22" s="39" t="inlineStr">
        <is>
          <t>5%: Sch I entry 93</t>
        </is>
      </c>
      <c r="W22">
        <f>IF(LEN(D22&amp;"")=0,0,N(G22))</f>
        <v/>
      </c>
      <c r="X22">
        <f>ROUND(W22*N(H22),2)</f>
        <v/>
      </c>
      <c r="Y22">
        <f>ROUND(X22*N(I22),2)</f>
        <v/>
      </c>
      <c r="Z22">
        <f>IF(F22="Loose",N(J22),N(I22))</f>
        <v/>
      </c>
      <c r="AA22">
        <f>IF(OR('Example Plan'!$C$10="Regular GST, registered before buying",'Example Plan'!$C$10="Regular GST, registering after buying"),IF(Z22&gt;0,Y22,0),0)</f>
        <v/>
      </c>
      <c r="AB22">
        <f>ROUND(W22*N(K22),2)</f>
        <v/>
      </c>
      <c r="AC22">
        <f>IF(AB22=0,0,IF(OR('Example Plan'!$C$10="Regular GST, registered before buying",'Example Plan'!$C$10="Regular GST, registering after buying"),IF(Z22&gt;0,ROUND(AB22-AB22/(1+Z22),2),0),IF('Example Plan'!$C$10="Composition scheme",IF(Z22&gt;0,ROUND(AB22*0.01,2),0),0)))</f>
        <v/>
      </c>
      <c r="AD22">
        <f>IF(W22&gt;0,IF(N(H22)=0,1,0),0)</f>
        <v/>
      </c>
      <c r="AE22">
        <f>IF(W22&gt;0,IF(N(K22)=0,1,0),0)</f>
        <v/>
      </c>
      <c r="AF22">
        <f>IF(W22=0,0,IF(LEN(I22&amp;"")=0,1,IF(F22="Loose",IF(LEN(J22&amp;"")=0,1,0),0)))</f>
        <v/>
      </c>
      <c r="AG22">
        <f>IF(W22=0,0,IF(ISNUMBER(SEARCH("Licence needed",U22&amp;"")),1,0))</f>
        <v/>
      </c>
      <c r="AH22">
        <f>IF(W22=0,0,IF(N(L22)=0,0,IF(N(M22)=0,0,IF(W22/N(L22)*7&gt;N(M22),1,0))))</f>
        <v/>
      </c>
      <c r="AI22">
        <f>IF(W22=0,0,IF(AB22=0,0,IF(AB22-AC22-(X22+Y22-AA22)&lt;0,1,0)))</f>
        <v/>
      </c>
      <c r="AJ22">
        <f>IF(W22&gt;0,1,0)</f>
        <v/>
      </c>
    </row>
    <row r="23" ht="31" customHeight="1">
      <c r="B23" s="32" t="n">
        <v>18</v>
      </c>
      <c r="C23" s="13" t="inlineStr">
        <is>
          <t>Oils &amp; ghee</t>
        </is>
      </c>
      <c r="D23" s="13" t="inlineStr">
        <is>
          <t>Ghee</t>
        </is>
      </c>
      <c r="E23" s="13" t="inlineStr">
        <is>
          <t>500 ml</t>
        </is>
      </c>
      <c r="F23" s="33" t="inlineStr">
        <is>
          <t>As packed</t>
        </is>
      </c>
      <c r="G23" s="34" t="n">
        <v>15</v>
      </c>
      <c r="H23" s="35" t="n">
        <v>290</v>
      </c>
      <c r="I23" s="36" t="n">
        <v>0.05</v>
      </c>
      <c r="J23" s="36" t="n">
        <v>0.05</v>
      </c>
      <c r="K23" s="35" t="n">
        <v>340</v>
      </c>
      <c r="L23" s="34" t="n"/>
      <c r="M23" s="37" t="n"/>
      <c r="N23" s="18">
        <f>IF(W23=0,"",X23+Y23)</f>
        <v/>
      </c>
      <c r="O23" s="18">
        <f>IF(W23=0,"",AA23)</f>
        <v/>
      </c>
      <c r="P23" s="18">
        <f>IF(W23=0,"",X23+Y23-AA23)</f>
        <v/>
      </c>
      <c r="Q23" s="18">
        <f>IF(W23=0,"",AB23)</f>
        <v/>
      </c>
      <c r="R23" s="18">
        <f>IF(W23=0,"",IF(AB23=0,"",AB23-AC23-(X23+Y23-AA23)))</f>
        <v/>
      </c>
      <c r="S23" s="19">
        <f>IF(W23=0,"",IF(AB23=0,"",(AB23-AC23-(X23+Y23-AA23))/AB23))</f>
        <v/>
      </c>
      <c r="T23" s="38">
        <f>IF(W23=0,"",IF(AG23=1,"Needs a licence first: see the note",IF(AD23=1,"Enter the rate you pay",IF(AF23=1,"Enter the GST rate",IF(AE23=1,"Enter what one pack sells for",IF(AI23=1,"Sells below cost",IF(AH23=1,"More than it can sell before its shelf life","OK")))))))</f>
        <v/>
      </c>
      <c r="U23" s="39" t="inlineStr">
        <is>
          <t>5%: Sch I entry 7 (butter and ghee)</t>
        </is>
      </c>
      <c r="W23">
        <f>IF(LEN(D23&amp;"")=0,0,N(G23))</f>
        <v/>
      </c>
      <c r="X23">
        <f>ROUND(W23*N(H23),2)</f>
        <v/>
      </c>
      <c r="Y23">
        <f>ROUND(X23*N(I23),2)</f>
        <v/>
      </c>
      <c r="Z23">
        <f>IF(F23="Loose",N(J23),N(I23))</f>
        <v/>
      </c>
      <c r="AA23">
        <f>IF(OR('Example Plan'!$C$10="Regular GST, registered before buying",'Example Plan'!$C$10="Regular GST, registering after buying"),IF(Z23&gt;0,Y23,0),0)</f>
        <v/>
      </c>
      <c r="AB23">
        <f>ROUND(W23*N(K23),2)</f>
        <v/>
      </c>
      <c r="AC23">
        <f>IF(AB23=0,0,IF(OR('Example Plan'!$C$10="Regular GST, registered before buying",'Example Plan'!$C$10="Regular GST, registering after buying"),IF(Z23&gt;0,ROUND(AB23-AB23/(1+Z23),2),0),IF('Example Plan'!$C$10="Composition scheme",IF(Z23&gt;0,ROUND(AB23*0.01,2),0),0)))</f>
        <v/>
      </c>
      <c r="AD23">
        <f>IF(W23&gt;0,IF(N(H23)=0,1,0),0)</f>
        <v/>
      </c>
      <c r="AE23">
        <f>IF(W23&gt;0,IF(N(K23)=0,1,0),0)</f>
        <v/>
      </c>
      <c r="AF23">
        <f>IF(W23=0,0,IF(LEN(I23&amp;"")=0,1,IF(F23="Loose",IF(LEN(J23&amp;"")=0,1,0),0)))</f>
        <v/>
      </c>
      <c r="AG23">
        <f>IF(W23=0,0,IF(ISNUMBER(SEARCH("Licence needed",U23&amp;"")),1,0))</f>
        <v/>
      </c>
      <c r="AH23">
        <f>IF(W23=0,0,IF(N(L23)=0,0,IF(N(M23)=0,0,IF(W23/N(L23)*7&gt;N(M23),1,0))))</f>
        <v/>
      </c>
      <c r="AI23">
        <f>IF(W23=0,0,IF(AB23=0,0,IF(AB23-AC23-(X23+Y23-AA23)&lt;0,1,0)))</f>
        <v/>
      </c>
      <c r="AJ23">
        <f>IF(W23&gt;0,1,0)</f>
        <v/>
      </c>
    </row>
    <row r="24" ht="31" customHeight="1">
      <c r="B24" s="32" t="n">
        <v>19</v>
      </c>
      <c r="C24" s="13" t="inlineStr">
        <is>
          <t>Spices</t>
        </is>
      </c>
      <c r="D24" s="13" t="inlineStr">
        <is>
          <t>Turmeric powder</t>
        </is>
      </c>
      <c r="E24" s="13" t="inlineStr">
        <is>
          <t>200 g pack</t>
        </is>
      </c>
      <c r="F24" s="33" t="inlineStr">
        <is>
          <t>As packed</t>
        </is>
      </c>
      <c r="G24" s="34" t="n">
        <v>20</v>
      </c>
      <c r="H24" s="35" t="n">
        <v>40</v>
      </c>
      <c r="I24" s="36" t="n">
        <v>0.05</v>
      </c>
      <c r="J24" s="36" t="n">
        <v>0.05</v>
      </c>
      <c r="K24" s="35" t="n">
        <v>52</v>
      </c>
      <c r="L24" s="34" t="n"/>
      <c r="M24" s="37" t="n"/>
      <c r="N24" s="18">
        <f>IF(W24=0,"",X24+Y24)</f>
        <v/>
      </c>
      <c r="O24" s="18">
        <f>IF(W24=0,"",AA24)</f>
        <v/>
      </c>
      <c r="P24" s="18">
        <f>IF(W24=0,"",X24+Y24-AA24)</f>
        <v/>
      </c>
      <c r="Q24" s="18">
        <f>IF(W24=0,"",AB24)</f>
        <v/>
      </c>
      <c r="R24" s="18">
        <f>IF(W24=0,"",IF(AB24=0,"",AB24-AC24-(X24+Y24-AA24)))</f>
        <v/>
      </c>
      <c r="S24" s="19">
        <f>IF(W24=0,"",IF(AB24=0,"",(AB24-AC24-(X24+Y24-AA24))/AB24))</f>
        <v/>
      </c>
      <c r="T24" s="38">
        <f>IF(W24=0,"",IF(AG24=1,"Needs a licence first: see the note",IF(AD24=1,"Enter the rate you pay",IF(AF24=1,"Enter the GST rate",IF(AE24=1,"Enter what one pack sells for",IF(AI24=1,"Sells below cost",IF(AH24=1,"More than it can sell before its shelf life","OK")))))))</f>
        <v/>
      </c>
      <c r="U24" s="39" t="inlineStr">
        <is>
          <t>5%: Sch I entry 42</t>
        </is>
      </c>
      <c r="W24">
        <f>IF(LEN(D24&amp;"")=0,0,N(G24))</f>
        <v/>
      </c>
      <c r="X24">
        <f>ROUND(W24*N(H24),2)</f>
        <v/>
      </c>
      <c r="Y24">
        <f>ROUND(X24*N(I24),2)</f>
        <v/>
      </c>
      <c r="Z24">
        <f>IF(F24="Loose",N(J24),N(I24))</f>
        <v/>
      </c>
      <c r="AA24">
        <f>IF(OR('Example Plan'!$C$10="Regular GST, registered before buying",'Example Plan'!$C$10="Regular GST, registering after buying"),IF(Z24&gt;0,Y24,0),0)</f>
        <v/>
      </c>
      <c r="AB24">
        <f>ROUND(W24*N(K24),2)</f>
        <v/>
      </c>
      <c r="AC24">
        <f>IF(AB24=0,0,IF(OR('Example Plan'!$C$10="Regular GST, registered before buying",'Example Plan'!$C$10="Regular GST, registering after buying"),IF(Z24&gt;0,ROUND(AB24-AB24/(1+Z24),2),0),IF('Example Plan'!$C$10="Composition scheme",IF(Z24&gt;0,ROUND(AB24*0.01,2),0),0)))</f>
        <v/>
      </c>
      <c r="AD24">
        <f>IF(W24&gt;0,IF(N(H24)=0,1,0),0)</f>
        <v/>
      </c>
      <c r="AE24">
        <f>IF(W24&gt;0,IF(N(K24)=0,1,0),0)</f>
        <v/>
      </c>
      <c r="AF24">
        <f>IF(W24=0,0,IF(LEN(I24&amp;"")=0,1,IF(F24="Loose",IF(LEN(J24&amp;"")=0,1,0),0)))</f>
        <v/>
      </c>
      <c r="AG24">
        <f>IF(W24=0,0,IF(ISNUMBER(SEARCH("Licence needed",U24&amp;"")),1,0))</f>
        <v/>
      </c>
      <c r="AH24">
        <f>IF(W24=0,0,IF(N(L24)=0,0,IF(N(M24)=0,0,IF(W24/N(L24)*7&gt;N(M24),1,0))))</f>
        <v/>
      </c>
      <c r="AI24">
        <f>IF(W24=0,0,IF(AB24=0,0,IF(AB24-AC24-(X24+Y24-AA24)&lt;0,1,0)))</f>
        <v/>
      </c>
      <c r="AJ24">
        <f>IF(W24&gt;0,1,0)</f>
        <v/>
      </c>
    </row>
    <row r="25" ht="31" customHeight="1">
      <c r="B25" s="32" t="n">
        <v>20</v>
      </c>
      <c r="C25" s="13" t="inlineStr">
        <is>
          <t>Spices</t>
        </is>
      </c>
      <c r="D25" s="13" t="inlineStr">
        <is>
          <t>Red chilli powder</t>
        </is>
      </c>
      <c r="E25" s="13" t="inlineStr">
        <is>
          <t>200 g pack</t>
        </is>
      </c>
      <c r="F25" s="33" t="inlineStr">
        <is>
          <t>As packed</t>
        </is>
      </c>
      <c r="G25" s="34" t="n">
        <v>20</v>
      </c>
      <c r="H25" s="35" t="n">
        <v>55</v>
      </c>
      <c r="I25" s="36" t="n">
        <v>0.05</v>
      </c>
      <c r="J25" s="36" t="n">
        <v>0.05</v>
      </c>
      <c r="K25" s="35" t="n">
        <v>70</v>
      </c>
      <c r="L25" s="34" t="n"/>
      <c r="M25" s="37" t="n"/>
      <c r="N25" s="18">
        <f>IF(W25=0,"",X25+Y25)</f>
        <v/>
      </c>
      <c r="O25" s="18">
        <f>IF(W25=0,"",AA25)</f>
        <v/>
      </c>
      <c r="P25" s="18">
        <f>IF(W25=0,"",X25+Y25-AA25)</f>
        <v/>
      </c>
      <c r="Q25" s="18">
        <f>IF(W25=0,"",AB25)</f>
        <v/>
      </c>
      <c r="R25" s="18">
        <f>IF(W25=0,"",IF(AB25=0,"",AB25-AC25-(X25+Y25-AA25)))</f>
        <v/>
      </c>
      <c r="S25" s="19">
        <f>IF(W25=0,"",IF(AB25=0,"",(AB25-AC25-(X25+Y25-AA25))/AB25))</f>
        <v/>
      </c>
      <c r="T25" s="38">
        <f>IF(W25=0,"",IF(AG25=1,"Needs a licence first: see the note",IF(AD25=1,"Enter the rate you pay",IF(AF25=1,"Enter the GST rate",IF(AE25=1,"Enter what one pack sells for",IF(AI25=1,"Sells below cost",IF(AH25=1,"More than it can sell before its shelf life","OK")))))))</f>
        <v/>
      </c>
      <c r="U25" s="39" t="inlineStr">
        <is>
          <t>5%: Sch I entry 36</t>
        </is>
      </c>
      <c r="W25">
        <f>IF(LEN(D25&amp;"")=0,0,N(G25))</f>
        <v/>
      </c>
      <c r="X25">
        <f>ROUND(W25*N(H25),2)</f>
        <v/>
      </c>
      <c r="Y25">
        <f>ROUND(X25*N(I25),2)</f>
        <v/>
      </c>
      <c r="Z25">
        <f>IF(F25="Loose",N(J25),N(I25))</f>
        <v/>
      </c>
      <c r="AA25">
        <f>IF(OR('Example Plan'!$C$10="Regular GST, registered before buying",'Example Plan'!$C$10="Regular GST, registering after buying"),IF(Z25&gt;0,Y25,0),0)</f>
        <v/>
      </c>
      <c r="AB25">
        <f>ROUND(W25*N(K25),2)</f>
        <v/>
      </c>
      <c r="AC25">
        <f>IF(AB25=0,0,IF(OR('Example Plan'!$C$10="Regular GST, registered before buying",'Example Plan'!$C$10="Regular GST, registering after buying"),IF(Z25&gt;0,ROUND(AB25-AB25/(1+Z25),2),0),IF('Example Plan'!$C$10="Composition scheme",IF(Z25&gt;0,ROUND(AB25*0.01,2),0),0)))</f>
        <v/>
      </c>
      <c r="AD25">
        <f>IF(W25&gt;0,IF(N(H25)=0,1,0),0)</f>
        <v/>
      </c>
      <c r="AE25">
        <f>IF(W25&gt;0,IF(N(K25)=0,1,0),0)</f>
        <v/>
      </c>
      <c r="AF25">
        <f>IF(W25=0,0,IF(LEN(I25&amp;"")=0,1,IF(F25="Loose",IF(LEN(J25&amp;"")=0,1,0),0)))</f>
        <v/>
      </c>
      <c r="AG25">
        <f>IF(W25=0,0,IF(ISNUMBER(SEARCH("Licence needed",U25&amp;"")),1,0))</f>
        <v/>
      </c>
      <c r="AH25">
        <f>IF(W25=0,0,IF(N(L25)=0,0,IF(N(M25)=0,0,IF(W25/N(L25)*7&gt;N(M25),1,0))))</f>
        <v/>
      </c>
      <c r="AI25">
        <f>IF(W25=0,0,IF(AB25=0,0,IF(AB25-AC25-(X25+Y25-AA25)&lt;0,1,0)))</f>
        <v/>
      </c>
      <c r="AJ25">
        <f>IF(W25&gt;0,1,0)</f>
        <v/>
      </c>
    </row>
    <row r="26" ht="31" customHeight="1">
      <c r="B26" s="32" t="n">
        <v>21</v>
      </c>
      <c r="C26" s="13" t="inlineStr">
        <is>
          <t>Spices</t>
        </is>
      </c>
      <c r="D26" s="13" t="inlineStr">
        <is>
          <t>Coriander powder</t>
        </is>
      </c>
      <c r="E26" s="13" t="inlineStr">
        <is>
          <t>200 g pack</t>
        </is>
      </c>
      <c r="F26" s="33" t="inlineStr">
        <is>
          <t>As packed</t>
        </is>
      </c>
      <c r="G26" s="34" t="n">
        <v>20</v>
      </c>
      <c r="H26" s="35" t="n">
        <v>35</v>
      </c>
      <c r="I26" s="36" t="n">
        <v>0.05</v>
      </c>
      <c r="J26" s="36" t="n">
        <v>0.05</v>
      </c>
      <c r="K26" s="35" t="n">
        <v>45</v>
      </c>
      <c r="L26" s="34" t="n"/>
      <c r="M26" s="37" t="n"/>
      <c r="N26" s="18">
        <f>IF(W26=0,"",X26+Y26)</f>
        <v/>
      </c>
      <c r="O26" s="18">
        <f>IF(W26=0,"",AA26)</f>
        <v/>
      </c>
      <c r="P26" s="18">
        <f>IF(W26=0,"",X26+Y26-AA26)</f>
        <v/>
      </c>
      <c r="Q26" s="18">
        <f>IF(W26=0,"",AB26)</f>
        <v/>
      </c>
      <c r="R26" s="18">
        <f>IF(W26=0,"",IF(AB26=0,"",AB26-AC26-(X26+Y26-AA26)))</f>
        <v/>
      </c>
      <c r="S26" s="19">
        <f>IF(W26=0,"",IF(AB26=0,"",(AB26-AC26-(X26+Y26-AA26))/AB26))</f>
        <v/>
      </c>
      <c r="T26" s="38">
        <f>IF(W26=0,"",IF(AG26=1,"Needs a licence first: see the note",IF(AD26=1,"Enter the rate you pay",IF(AF26=1,"Enter the GST rate",IF(AE26=1,"Enter what one pack sells for",IF(AI26=1,"Sells below cost",IF(AH26=1,"More than it can sell before its shelf life","OK")))))))</f>
        <v/>
      </c>
      <c r="U26" s="39" t="inlineStr">
        <is>
          <t>5%: Sch I entry 41</t>
        </is>
      </c>
      <c r="W26">
        <f>IF(LEN(D26&amp;"")=0,0,N(G26))</f>
        <v/>
      </c>
      <c r="X26">
        <f>ROUND(W26*N(H26),2)</f>
        <v/>
      </c>
      <c r="Y26">
        <f>ROUND(X26*N(I26),2)</f>
        <v/>
      </c>
      <c r="Z26">
        <f>IF(F26="Loose",N(J26),N(I26))</f>
        <v/>
      </c>
      <c r="AA26">
        <f>IF(OR('Example Plan'!$C$10="Regular GST, registered before buying",'Example Plan'!$C$10="Regular GST, registering after buying"),IF(Z26&gt;0,Y26,0),0)</f>
        <v/>
      </c>
      <c r="AB26">
        <f>ROUND(W26*N(K26),2)</f>
        <v/>
      </c>
      <c r="AC26">
        <f>IF(AB26=0,0,IF(OR('Example Plan'!$C$10="Regular GST, registered before buying",'Example Plan'!$C$10="Regular GST, registering after buying"),IF(Z26&gt;0,ROUND(AB26-AB26/(1+Z26),2),0),IF('Example Plan'!$C$10="Composition scheme",IF(Z26&gt;0,ROUND(AB26*0.01,2),0),0)))</f>
        <v/>
      </c>
      <c r="AD26">
        <f>IF(W26&gt;0,IF(N(H26)=0,1,0),0)</f>
        <v/>
      </c>
      <c r="AE26">
        <f>IF(W26&gt;0,IF(N(K26)=0,1,0),0)</f>
        <v/>
      </c>
      <c r="AF26">
        <f>IF(W26=0,0,IF(LEN(I26&amp;"")=0,1,IF(F26="Loose",IF(LEN(J26&amp;"")=0,1,0),0)))</f>
        <v/>
      </c>
      <c r="AG26">
        <f>IF(W26=0,0,IF(ISNUMBER(SEARCH("Licence needed",U26&amp;"")),1,0))</f>
        <v/>
      </c>
      <c r="AH26">
        <f>IF(W26=0,0,IF(N(L26)=0,0,IF(N(M26)=0,0,IF(W26/N(L26)*7&gt;N(M26),1,0))))</f>
        <v/>
      </c>
      <c r="AI26">
        <f>IF(W26=0,0,IF(AB26=0,0,IF(AB26-AC26-(X26+Y26-AA26)&lt;0,1,0)))</f>
        <v/>
      </c>
      <c r="AJ26">
        <f>IF(W26&gt;0,1,0)</f>
        <v/>
      </c>
    </row>
    <row r="27" ht="31" customHeight="1">
      <c r="B27" s="32" t="n">
        <v>22</v>
      </c>
      <c r="C27" s="13" t="inlineStr">
        <is>
          <t>Spices</t>
        </is>
      </c>
      <c r="D27" s="13" t="inlineStr">
        <is>
          <t>Jeera (cumin)</t>
        </is>
      </c>
      <c r="E27" s="13" t="inlineStr">
        <is>
          <t>100 g pack</t>
        </is>
      </c>
      <c r="F27" s="33" t="inlineStr">
        <is>
          <t>As packed</t>
        </is>
      </c>
      <c r="G27" s="34" t="n">
        <v>20</v>
      </c>
      <c r="H27" s="35" t="n">
        <v>48</v>
      </c>
      <c r="I27" s="36" t="n">
        <v>0.05</v>
      </c>
      <c r="J27" s="36" t="n">
        <v>0.05</v>
      </c>
      <c r="K27" s="35" t="n">
        <v>62</v>
      </c>
      <c r="L27" s="34" t="n"/>
      <c r="M27" s="37" t="n"/>
      <c r="N27" s="18">
        <f>IF(W27=0,"",X27+Y27)</f>
        <v/>
      </c>
      <c r="O27" s="18">
        <f>IF(W27=0,"",AA27)</f>
        <v/>
      </c>
      <c r="P27" s="18">
        <f>IF(W27=0,"",X27+Y27-AA27)</f>
        <v/>
      </c>
      <c r="Q27" s="18">
        <f>IF(W27=0,"",AB27)</f>
        <v/>
      </c>
      <c r="R27" s="18">
        <f>IF(W27=0,"",IF(AB27=0,"",AB27-AC27-(X27+Y27-AA27)))</f>
        <v/>
      </c>
      <c r="S27" s="19">
        <f>IF(W27=0,"",IF(AB27=0,"",(AB27-AC27-(X27+Y27-AA27))/AB27))</f>
        <v/>
      </c>
      <c r="T27" s="38">
        <f>IF(W27=0,"",IF(AG27=1,"Needs a licence first: see the note",IF(AD27=1,"Enter the rate you pay",IF(AF27=1,"Enter the GST rate",IF(AE27=1,"Enter what one pack sells for",IF(AI27=1,"Sells below cost",IF(AH27=1,"More than it can sell before its shelf life","OK")))))))</f>
        <v/>
      </c>
      <c r="U27" s="39" t="inlineStr">
        <is>
          <t>5%: Sch I entry 41</t>
        </is>
      </c>
      <c r="W27">
        <f>IF(LEN(D27&amp;"")=0,0,N(G27))</f>
        <v/>
      </c>
      <c r="X27">
        <f>ROUND(W27*N(H27),2)</f>
        <v/>
      </c>
      <c r="Y27">
        <f>ROUND(X27*N(I27),2)</f>
        <v/>
      </c>
      <c r="Z27">
        <f>IF(F27="Loose",N(J27),N(I27))</f>
        <v/>
      </c>
      <c r="AA27">
        <f>IF(OR('Example Plan'!$C$10="Regular GST, registered before buying",'Example Plan'!$C$10="Regular GST, registering after buying"),IF(Z27&gt;0,Y27,0),0)</f>
        <v/>
      </c>
      <c r="AB27">
        <f>ROUND(W27*N(K27),2)</f>
        <v/>
      </c>
      <c r="AC27">
        <f>IF(AB27=0,0,IF(OR('Example Plan'!$C$10="Regular GST, registered before buying",'Example Plan'!$C$10="Regular GST, registering after buying"),IF(Z27&gt;0,ROUND(AB27-AB27/(1+Z27),2),0),IF('Example Plan'!$C$10="Composition scheme",IF(Z27&gt;0,ROUND(AB27*0.01,2),0),0)))</f>
        <v/>
      </c>
      <c r="AD27">
        <f>IF(W27&gt;0,IF(N(H27)=0,1,0),0)</f>
        <v/>
      </c>
      <c r="AE27">
        <f>IF(W27&gt;0,IF(N(K27)=0,1,0),0)</f>
        <v/>
      </c>
      <c r="AF27">
        <f>IF(W27=0,0,IF(LEN(I27&amp;"")=0,1,IF(F27="Loose",IF(LEN(J27&amp;"")=0,1,0),0)))</f>
        <v/>
      </c>
      <c r="AG27">
        <f>IF(W27=0,0,IF(ISNUMBER(SEARCH("Licence needed",U27&amp;"")),1,0))</f>
        <v/>
      </c>
      <c r="AH27">
        <f>IF(W27=0,0,IF(N(L27)=0,0,IF(N(M27)=0,0,IF(W27/N(L27)*7&gt;N(M27),1,0))))</f>
        <v/>
      </c>
      <c r="AI27">
        <f>IF(W27=0,0,IF(AB27=0,0,IF(AB27-AC27-(X27+Y27-AA27)&lt;0,1,0)))</f>
        <v/>
      </c>
      <c r="AJ27">
        <f>IF(W27&gt;0,1,0)</f>
        <v/>
      </c>
    </row>
    <row r="28" ht="31" customHeight="1">
      <c r="B28" s="32" t="n">
        <v>23</v>
      </c>
      <c r="C28" s="13" t="inlineStr">
        <is>
          <t>Spices</t>
        </is>
      </c>
      <c r="D28" s="13" t="inlineStr">
        <is>
          <t>Black pepper</t>
        </is>
      </c>
      <c r="E28" s="13" t="inlineStr">
        <is>
          <t>100 g pack</t>
        </is>
      </c>
      <c r="F28" s="33" t="inlineStr">
        <is>
          <t>As packed</t>
        </is>
      </c>
      <c r="G28" s="34" t="n">
        <v>10</v>
      </c>
      <c r="H28" s="35" t="n">
        <v>85</v>
      </c>
      <c r="I28" s="36" t="n">
        <v>0.05</v>
      </c>
      <c r="J28" s="36" t="n">
        <v>0.05</v>
      </c>
      <c r="K28" s="35" t="n">
        <v>110</v>
      </c>
      <c r="L28" s="34" t="n"/>
      <c r="M28" s="37" t="n"/>
      <c r="N28" s="18">
        <f>IF(W28=0,"",X28+Y28)</f>
        <v/>
      </c>
      <c r="O28" s="18">
        <f>IF(W28=0,"",AA28)</f>
        <v/>
      </c>
      <c r="P28" s="18">
        <f>IF(W28=0,"",X28+Y28-AA28)</f>
        <v/>
      </c>
      <c r="Q28" s="18">
        <f>IF(W28=0,"",AB28)</f>
        <v/>
      </c>
      <c r="R28" s="18">
        <f>IF(W28=0,"",IF(AB28=0,"",AB28-AC28-(X28+Y28-AA28)))</f>
        <v/>
      </c>
      <c r="S28" s="19">
        <f>IF(W28=0,"",IF(AB28=0,"",(AB28-AC28-(X28+Y28-AA28))/AB28))</f>
        <v/>
      </c>
      <c r="T28" s="38">
        <f>IF(W28=0,"",IF(AG28=1,"Needs a licence first: see the note",IF(AD28=1,"Enter the rate you pay",IF(AF28=1,"Enter the GST rate",IF(AE28=1,"Enter what one pack sells for",IF(AI28=1,"Sells below cost",IF(AH28=1,"More than it can sell before its shelf life","OK")))))))</f>
        <v/>
      </c>
      <c r="U28" s="39" t="inlineStr">
        <is>
          <t>5%: Sch I entry 36</t>
        </is>
      </c>
      <c r="W28">
        <f>IF(LEN(D28&amp;"")=0,0,N(G28))</f>
        <v/>
      </c>
      <c r="X28">
        <f>ROUND(W28*N(H28),2)</f>
        <v/>
      </c>
      <c r="Y28">
        <f>ROUND(X28*N(I28),2)</f>
        <v/>
      </c>
      <c r="Z28">
        <f>IF(F28="Loose",N(J28),N(I28))</f>
        <v/>
      </c>
      <c r="AA28">
        <f>IF(OR('Example Plan'!$C$10="Regular GST, registered before buying",'Example Plan'!$C$10="Regular GST, registering after buying"),IF(Z28&gt;0,Y28,0),0)</f>
        <v/>
      </c>
      <c r="AB28">
        <f>ROUND(W28*N(K28),2)</f>
        <v/>
      </c>
      <c r="AC28">
        <f>IF(AB28=0,0,IF(OR('Example Plan'!$C$10="Regular GST, registered before buying",'Example Plan'!$C$10="Regular GST, registering after buying"),IF(Z28&gt;0,ROUND(AB28-AB28/(1+Z28),2),0),IF('Example Plan'!$C$10="Composition scheme",IF(Z28&gt;0,ROUND(AB28*0.01,2),0),0)))</f>
        <v/>
      </c>
      <c r="AD28">
        <f>IF(W28&gt;0,IF(N(H28)=0,1,0),0)</f>
        <v/>
      </c>
      <c r="AE28">
        <f>IF(W28&gt;0,IF(N(K28)=0,1,0),0)</f>
        <v/>
      </c>
      <c r="AF28">
        <f>IF(W28=0,0,IF(LEN(I28&amp;"")=0,1,IF(F28="Loose",IF(LEN(J28&amp;"")=0,1,0),0)))</f>
        <v/>
      </c>
      <c r="AG28">
        <f>IF(W28=0,0,IF(ISNUMBER(SEARCH("Licence needed",U28&amp;"")),1,0))</f>
        <v/>
      </c>
      <c r="AH28">
        <f>IF(W28=0,0,IF(N(L28)=0,0,IF(N(M28)=0,0,IF(W28/N(L28)*7&gt;N(M28),1,0))))</f>
        <v/>
      </c>
      <c r="AI28">
        <f>IF(W28=0,0,IF(AB28=0,0,IF(AB28-AC28-(X28+Y28-AA28)&lt;0,1,0)))</f>
        <v/>
      </c>
      <c r="AJ28">
        <f>IF(W28&gt;0,1,0)</f>
        <v/>
      </c>
    </row>
    <row r="29" ht="31" customHeight="1">
      <c r="B29" s="32" t="n">
        <v>24</v>
      </c>
      <c r="C29" s="13" t="inlineStr">
        <is>
          <t>Spices</t>
        </is>
      </c>
      <c r="D29" s="13" t="inlineStr">
        <is>
          <t>Garam masala</t>
        </is>
      </c>
      <c r="E29" s="13" t="inlineStr">
        <is>
          <t>100 g pack</t>
        </is>
      </c>
      <c r="F29" s="33" t="inlineStr">
        <is>
          <t>As packed</t>
        </is>
      </c>
      <c r="G29" s="34" t="n">
        <v>15</v>
      </c>
      <c r="H29" s="35" t="n">
        <v>60</v>
      </c>
      <c r="I29" s="36" t="n">
        <v>0.05</v>
      </c>
      <c r="J29" s="36" t="n">
        <v>0.05</v>
      </c>
      <c r="K29" s="35" t="n">
        <v>78</v>
      </c>
      <c r="L29" s="34" t="n"/>
      <c r="M29" s="37" t="n"/>
      <c r="N29" s="18">
        <f>IF(W29=0,"",X29+Y29)</f>
        <v/>
      </c>
      <c r="O29" s="18">
        <f>IF(W29=0,"",AA29)</f>
        <v/>
      </c>
      <c r="P29" s="18">
        <f>IF(W29=0,"",X29+Y29-AA29)</f>
        <v/>
      </c>
      <c r="Q29" s="18">
        <f>IF(W29=0,"",AB29)</f>
        <v/>
      </c>
      <c r="R29" s="18">
        <f>IF(W29=0,"",IF(AB29=0,"",AB29-AC29-(X29+Y29-AA29)))</f>
        <v/>
      </c>
      <c r="S29" s="19">
        <f>IF(W29=0,"",IF(AB29=0,"",(AB29-AC29-(X29+Y29-AA29))/AB29))</f>
        <v/>
      </c>
      <c r="T29" s="38">
        <f>IF(W29=0,"",IF(AG29=1,"Needs a licence first: see the note",IF(AD29=1,"Enter the rate you pay",IF(AF29=1,"Enter the GST rate",IF(AE29=1,"Enter what one pack sells for",IF(AI29=1,"Sells below cost",IF(AH29=1,"More than it can sell before its shelf life","OK")))))))</f>
        <v/>
      </c>
      <c r="U29" s="39" t="inlineStr">
        <is>
          <t>5%: Sch I entry 42 (other spices)</t>
        </is>
      </c>
      <c r="W29">
        <f>IF(LEN(D29&amp;"")=0,0,N(G29))</f>
        <v/>
      </c>
      <c r="X29">
        <f>ROUND(W29*N(H29),2)</f>
        <v/>
      </c>
      <c r="Y29">
        <f>ROUND(X29*N(I29),2)</f>
        <v/>
      </c>
      <c r="Z29">
        <f>IF(F29="Loose",N(J29),N(I29))</f>
        <v/>
      </c>
      <c r="AA29">
        <f>IF(OR('Example Plan'!$C$10="Regular GST, registered before buying",'Example Plan'!$C$10="Regular GST, registering after buying"),IF(Z29&gt;0,Y29,0),0)</f>
        <v/>
      </c>
      <c r="AB29">
        <f>ROUND(W29*N(K29),2)</f>
        <v/>
      </c>
      <c r="AC29">
        <f>IF(AB29=0,0,IF(OR('Example Plan'!$C$10="Regular GST, registered before buying",'Example Plan'!$C$10="Regular GST, registering after buying"),IF(Z29&gt;0,ROUND(AB29-AB29/(1+Z29),2),0),IF('Example Plan'!$C$10="Composition scheme",IF(Z29&gt;0,ROUND(AB29*0.01,2),0),0)))</f>
        <v/>
      </c>
      <c r="AD29">
        <f>IF(W29&gt;0,IF(N(H29)=0,1,0),0)</f>
        <v/>
      </c>
      <c r="AE29">
        <f>IF(W29&gt;0,IF(N(K29)=0,1,0),0)</f>
        <v/>
      </c>
      <c r="AF29">
        <f>IF(W29=0,0,IF(LEN(I29&amp;"")=0,1,IF(F29="Loose",IF(LEN(J29&amp;"")=0,1,0),0)))</f>
        <v/>
      </c>
      <c r="AG29">
        <f>IF(W29=0,0,IF(ISNUMBER(SEARCH("Licence needed",U29&amp;"")),1,0))</f>
        <v/>
      </c>
      <c r="AH29">
        <f>IF(W29=0,0,IF(N(L29)=0,0,IF(N(M29)=0,0,IF(W29/N(L29)*7&gt;N(M29),1,0))))</f>
        <v/>
      </c>
      <c r="AI29">
        <f>IF(W29=0,0,IF(AB29=0,0,IF(AB29-AC29-(X29+Y29-AA29)&lt;0,1,0)))</f>
        <v/>
      </c>
      <c r="AJ29">
        <f>IF(W29&gt;0,1,0)</f>
        <v/>
      </c>
    </row>
    <row r="30" ht="31" customHeight="1">
      <c r="B30" s="32" t="n">
        <v>25</v>
      </c>
      <c r="C30" s="13" t="inlineStr">
        <is>
          <t>Tea &amp; coffee</t>
        </is>
      </c>
      <c r="D30" s="13" t="inlineStr">
        <is>
          <t>Tea</t>
        </is>
      </c>
      <c r="E30" s="13" t="inlineStr">
        <is>
          <t>250 g pack</t>
        </is>
      </c>
      <c r="F30" s="33" t="inlineStr">
        <is>
          <t>As packed</t>
        </is>
      </c>
      <c r="G30" s="34" t="n">
        <v>40</v>
      </c>
      <c r="H30" s="35" t="n">
        <v>115</v>
      </c>
      <c r="I30" s="36" t="n">
        <v>0.05</v>
      </c>
      <c r="J30" s="36" t="n">
        <v>0.05</v>
      </c>
      <c r="K30" s="35" t="n">
        <v>140</v>
      </c>
      <c r="L30" s="34" t="n"/>
      <c r="M30" s="37" t="n"/>
      <c r="N30" s="18">
        <f>IF(W30=0,"",X30+Y30)</f>
        <v/>
      </c>
      <c r="O30" s="18">
        <f>IF(W30=0,"",AA30)</f>
        <v/>
      </c>
      <c r="P30" s="18">
        <f>IF(W30=0,"",X30+Y30-AA30)</f>
        <v/>
      </c>
      <c r="Q30" s="18">
        <f>IF(W30=0,"",AB30)</f>
        <v/>
      </c>
      <c r="R30" s="18">
        <f>IF(W30=0,"",IF(AB30=0,"",AB30-AC30-(X30+Y30-AA30)))</f>
        <v/>
      </c>
      <c r="S30" s="19">
        <f>IF(W30=0,"",IF(AB30=0,"",(AB30-AC30-(X30+Y30-AA30))/AB30))</f>
        <v/>
      </c>
      <c r="T30" s="38">
        <f>IF(W30=0,"",IF(AG30=1,"Needs a licence first: see the note",IF(AD30=1,"Enter the rate you pay",IF(AF30=1,"Enter the GST rate",IF(AE30=1,"Enter what one pack sells for",IF(AI30=1,"Sells below cost",IF(AH30=1,"More than it can sell before its shelf life","OK")))))))</f>
        <v/>
      </c>
      <c r="U30" s="39" t="inlineStr">
        <is>
          <t>5%: Sch I entry 34</t>
        </is>
      </c>
      <c r="W30">
        <f>IF(LEN(D30&amp;"")=0,0,N(G30))</f>
        <v/>
      </c>
      <c r="X30">
        <f>ROUND(W30*N(H30),2)</f>
        <v/>
      </c>
      <c r="Y30">
        <f>ROUND(X30*N(I30),2)</f>
        <v/>
      </c>
      <c r="Z30">
        <f>IF(F30="Loose",N(J30),N(I30))</f>
        <v/>
      </c>
      <c r="AA30">
        <f>IF(OR('Example Plan'!$C$10="Regular GST, registered before buying",'Example Plan'!$C$10="Regular GST, registering after buying"),IF(Z30&gt;0,Y30,0),0)</f>
        <v/>
      </c>
      <c r="AB30">
        <f>ROUND(W30*N(K30),2)</f>
        <v/>
      </c>
      <c r="AC30">
        <f>IF(AB30=0,0,IF(OR('Example Plan'!$C$10="Regular GST, registered before buying",'Example Plan'!$C$10="Regular GST, registering after buying"),IF(Z30&gt;0,ROUND(AB30-AB30/(1+Z30),2),0),IF('Example Plan'!$C$10="Composition scheme",IF(Z30&gt;0,ROUND(AB30*0.01,2),0),0)))</f>
        <v/>
      </c>
      <c r="AD30">
        <f>IF(W30&gt;0,IF(N(H30)=0,1,0),0)</f>
        <v/>
      </c>
      <c r="AE30">
        <f>IF(W30&gt;0,IF(N(K30)=0,1,0),0)</f>
        <v/>
      </c>
      <c r="AF30">
        <f>IF(W30=0,0,IF(LEN(I30&amp;"")=0,1,IF(F30="Loose",IF(LEN(J30&amp;"")=0,1,0),0)))</f>
        <v/>
      </c>
      <c r="AG30">
        <f>IF(W30=0,0,IF(ISNUMBER(SEARCH("Licence needed",U30&amp;"")),1,0))</f>
        <v/>
      </c>
      <c r="AH30">
        <f>IF(W30=0,0,IF(N(L30)=0,0,IF(N(M30)=0,0,IF(W30/N(L30)*7&gt;N(M30),1,0))))</f>
        <v/>
      </c>
      <c r="AI30">
        <f>IF(W30=0,0,IF(AB30=0,0,IF(AB30-AC30-(X30+Y30-AA30)&lt;0,1,0)))</f>
        <v/>
      </c>
      <c r="AJ30">
        <f>IF(W30&gt;0,1,0)</f>
        <v/>
      </c>
    </row>
    <row r="31" ht="31" customHeight="1">
      <c r="B31" s="32" t="n">
        <v>26</v>
      </c>
      <c r="C31" s="13" t="inlineStr">
        <is>
          <t>Tea &amp; coffee</t>
        </is>
      </c>
      <c r="D31" s="13" t="inlineStr">
        <is>
          <t>Instant coffee</t>
        </is>
      </c>
      <c r="E31" s="13" t="inlineStr">
        <is>
          <t>50 g jar</t>
        </is>
      </c>
      <c r="F31" s="33" t="inlineStr">
        <is>
          <t>As packed</t>
        </is>
      </c>
      <c r="G31" s="34" t="n">
        <v>10</v>
      </c>
      <c r="H31" s="35" t="n">
        <v>160</v>
      </c>
      <c r="I31" s="36" t="n">
        <v>0.05</v>
      </c>
      <c r="J31" s="36" t="n">
        <v>0.05</v>
      </c>
      <c r="K31" s="35" t="n">
        <v>199</v>
      </c>
      <c r="L31" s="34" t="n"/>
      <c r="M31" s="37" t="n"/>
      <c r="N31" s="18">
        <f>IF(W31=0,"",X31+Y31)</f>
        <v/>
      </c>
      <c r="O31" s="18">
        <f>IF(W31=0,"",AA31)</f>
        <v/>
      </c>
      <c r="P31" s="18">
        <f>IF(W31=0,"",X31+Y31-AA31)</f>
        <v/>
      </c>
      <c r="Q31" s="18">
        <f>IF(W31=0,"",AB31)</f>
        <v/>
      </c>
      <c r="R31" s="18">
        <f>IF(W31=0,"",IF(AB31=0,"",AB31-AC31-(X31+Y31-AA31)))</f>
        <v/>
      </c>
      <c r="S31" s="19">
        <f>IF(W31=0,"",IF(AB31=0,"",(AB31-AC31-(X31+Y31-AA31))/AB31))</f>
        <v/>
      </c>
      <c r="T31" s="38">
        <f>IF(W31=0,"",IF(AG31=1,"Needs a licence first: see the note",IF(AD31=1,"Enter the rate you pay",IF(AF31=1,"Enter the GST rate",IF(AE31=1,"Enter what one pack sells for",IF(AI31=1,"Sells below cost",IF(AH31=1,"More than it can sell before its shelf life","OK")))))))</f>
        <v/>
      </c>
      <c r="U31" s="39" t="inlineStr">
        <is>
          <t>5%: Sch I entry 135</t>
        </is>
      </c>
      <c r="W31">
        <f>IF(LEN(D31&amp;"")=0,0,N(G31))</f>
        <v/>
      </c>
      <c r="X31">
        <f>ROUND(W31*N(H31),2)</f>
        <v/>
      </c>
      <c r="Y31">
        <f>ROUND(X31*N(I31),2)</f>
        <v/>
      </c>
      <c r="Z31">
        <f>IF(F31="Loose",N(J31),N(I31))</f>
        <v/>
      </c>
      <c r="AA31">
        <f>IF(OR('Example Plan'!$C$10="Regular GST, registered before buying",'Example Plan'!$C$10="Regular GST, registering after buying"),IF(Z31&gt;0,Y31,0),0)</f>
        <v/>
      </c>
      <c r="AB31">
        <f>ROUND(W31*N(K31),2)</f>
        <v/>
      </c>
      <c r="AC31">
        <f>IF(AB31=0,0,IF(OR('Example Plan'!$C$10="Regular GST, registered before buying",'Example Plan'!$C$10="Regular GST, registering after buying"),IF(Z31&gt;0,ROUND(AB31-AB31/(1+Z31),2),0),IF('Example Plan'!$C$10="Composition scheme",IF(Z31&gt;0,ROUND(AB31*0.01,2),0),0)))</f>
        <v/>
      </c>
      <c r="AD31">
        <f>IF(W31&gt;0,IF(N(H31)=0,1,0),0)</f>
        <v/>
      </c>
      <c r="AE31">
        <f>IF(W31&gt;0,IF(N(K31)=0,1,0),0)</f>
        <v/>
      </c>
      <c r="AF31">
        <f>IF(W31=0,0,IF(LEN(I31&amp;"")=0,1,IF(F31="Loose",IF(LEN(J31&amp;"")=0,1,0),0)))</f>
        <v/>
      </c>
      <c r="AG31">
        <f>IF(W31=0,0,IF(ISNUMBER(SEARCH("Licence needed",U31&amp;"")),1,0))</f>
        <v/>
      </c>
      <c r="AH31">
        <f>IF(W31=0,0,IF(N(L31)=0,0,IF(N(M31)=0,0,IF(W31/N(L31)*7&gt;N(M31),1,0))))</f>
        <v/>
      </c>
      <c r="AI31">
        <f>IF(W31=0,0,IF(AB31=0,0,IF(AB31-AC31-(X31+Y31-AA31)&lt;0,1,0)))</f>
        <v/>
      </c>
      <c r="AJ31">
        <f>IF(W31&gt;0,1,0)</f>
        <v/>
      </c>
    </row>
    <row r="32" ht="31" customHeight="1">
      <c r="B32" s="32" t="n">
        <v>27</v>
      </c>
      <c r="C32" s="13" t="inlineStr">
        <is>
          <t>Packaged food</t>
        </is>
      </c>
      <c r="D32" s="13" t="inlineStr">
        <is>
          <t>Biscuits</t>
        </is>
      </c>
      <c r="E32" s="13" t="inlineStr">
        <is>
          <t>pack</t>
        </is>
      </c>
      <c r="F32" s="33" t="inlineStr">
        <is>
          <t>As packed</t>
        </is>
      </c>
      <c r="G32" s="34" t="n">
        <v>120</v>
      </c>
      <c r="H32" s="35" t="n">
        <v>8.5</v>
      </c>
      <c r="I32" s="36" t="n">
        <v>0.05</v>
      </c>
      <c r="J32" s="36" t="n">
        <v>0.05</v>
      </c>
      <c r="K32" s="35" t="n">
        <v>10</v>
      </c>
      <c r="L32" s="34" t="n"/>
      <c r="M32" s="37" t="n"/>
      <c r="N32" s="18">
        <f>IF(W32=0,"",X32+Y32)</f>
        <v/>
      </c>
      <c r="O32" s="18">
        <f>IF(W32=0,"",AA32)</f>
        <v/>
      </c>
      <c r="P32" s="18">
        <f>IF(W32=0,"",X32+Y32-AA32)</f>
        <v/>
      </c>
      <c r="Q32" s="18">
        <f>IF(W32=0,"",AB32)</f>
        <v/>
      </c>
      <c r="R32" s="18">
        <f>IF(W32=0,"",IF(AB32=0,"",AB32-AC32-(X32+Y32-AA32)))</f>
        <v/>
      </c>
      <c r="S32" s="19">
        <f>IF(W32=0,"",IF(AB32=0,"",(AB32-AC32-(X32+Y32-AA32))/AB32))</f>
        <v/>
      </c>
      <c r="T32" s="38">
        <f>IF(W32=0,"",IF(AG32=1,"Needs a licence first: see the note",IF(AD32=1,"Enter the rate you pay",IF(AF32=1,"Enter the GST rate",IF(AE32=1,"Enter what one pack sells for",IF(AI32=1,"Sells below cost",IF(AH32=1,"More than it can sell before its shelf life","OK")))))))</f>
        <v/>
      </c>
      <c r="U32" s="39" t="inlineStr">
        <is>
          <t>5%: Sch I entry 123</t>
        </is>
      </c>
      <c r="W32">
        <f>IF(LEN(D32&amp;"")=0,0,N(G32))</f>
        <v/>
      </c>
      <c r="X32">
        <f>ROUND(W32*N(H32),2)</f>
        <v/>
      </c>
      <c r="Y32">
        <f>ROUND(X32*N(I32),2)</f>
        <v/>
      </c>
      <c r="Z32">
        <f>IF(F32="Loose",N(J32),N(I32))</f>
        <v/>
      </c>
      <c r="AA32">
        <f>IF(OR('Example Plan'!$C$10="Regular GST, registered before buying",'Example Plan'!$C$10="Regular GST, registering after buying"),IF(Z32&gt;0,Y32,0),0)</f>
        <v/>
      </c>
      <c r="AB32">
        <f>ROUND(W32*N(K32),2)</f>
        <v/>
      </c>
      <c r="AC32">
        <f>IF(AB32=0,0,IF(OR('Example Plan'!$C$10="Regular GST, registered before buying",'Example Plan'!$C$10="Regular GST, registering after buying"),IF(Z32&gt;0,ROUND(AB32-AB32/(1+Z32),2),0),IF('Example Plan'!$C$10="Composition scheme",IF(Z32&gt;0,ROUND(AB32*0.01,2),0),0)))</f>
        <v/>
      </c>
      <c r="AD32">
        <f>IF(W32&gt;0,IF(N(H32)=0,1,0),0)</f>
        <v/>
      </c>
      <c r="AE32">
        <f>IF(W32&gt;0,IF(N(K32)=0,1,0),0)</f>
        <v/>
      </c>
      <c r="AF32">
        <f>IF(W32=0,0,IF(LEN(I32&amp;"")=0,1,IF(F32="Loose",IF(LEN(J32&amp;"")=0,1,0),0)))</f>
        <v/>
      </c>
      <c r="AG32">
        <f>IF(W32=0,0,IF(ISNUMBER(SEARCH("Licence needed",U32&amp;"")),1,0))</f>
        <v/>
      </c>
      <c r="AH32">
        <f>IF(W32=0,0,IF(N(L32)=0,0,IF(N(M32)=0,0,IF(W32/N(L32)*7&gt;N(M32),1,0))))</f>
        <v/>
      </c>
      <c r="AI32">
        <f>IF(W32=0,0,IF(AB32=0,0,IF(AB32-AC32-(X32+Y32-AA32)&lt;0,1,0)))</f>
        <v/>
      </c>
      <c r="AJ32">
        <f>IF(W32&gt;0,1,0)</f>
        <v/>
      </c>
    </row>
    <row r="33" ht="31" customHeight="1">
      <c r="B33" s="32" t="n">
        <v>28</v>
      </c>
      <c r="C33" s="13" t="inlineStr">
        <is>
          <t>Packaged food</t>
        </is>
      </c>
      <c r="D33" s="13" t="inlineStr">
        <is>
          <t>Rusk</t>
        </is>
      </c>
      <c r="E33" s="13" t="inlineStr">
        <is>
          <t>pack</t>
        </is>
      </c>
      <c r="F33" s="33" t="inlineStr">
        <is>
          <t>As packed</t>
        </is>
      </c>
      <c r="G33" s="34" t="n">
        <v>30</v>
      </c>
      <c r="H33" s="35" t="n">
        <v>32</v>
      </c>
      <c r="I33" s="36" t="n">
        <v>0.05</v>
      </c>
      <c r="J33" s="36" t="n">
        <v>0.05</v>
      </c>
      <c r="K33" s="35" t="n">
        <v>40</v>
      </c>
      <c r="L33" s="34" t="n"/>
      <c r="M33" s="37" t="n"/>
      <c r="N33" s="18">
        <f>IF(W33=0,"",X33+Y33)</f>
        <v/>
      </c>
      <c r="O33" s="18">
        <f>IF(W33=0,"",AA33)</f>
        <v/>
      </c>
      <c r="P33" s="18">
        <f>IF(W33=0,"",X33+Y33-AA33)</f>
        <v/>
      </c>
      <c r="Q33" s="18">
        <f>IF(W33=0,"",AB33)</f>
        <v/>
      </c>
      <c r="R33" s="18">
        <f>IF(W33=0,"",IF(AB33=0,"",AB33-AC33-(X33+Y33-AA33)))</f>
        <v/>
      </c>
      <c r="S33" s="19">
        <f>IF(W33=0,"",IF(AB33=0,"",(AB33-AC33-(X33+Y33-AA33))/AB33))</f>
        <v/>
      </c>
      <c r="T33" s="38">
        <f>IF(W33=0,"",IF(AG33=1,"Needs a licence first: see the note",IF(AD33=1,"Enter the rate you pay",IF(AF33=1,"Enter the GST rate",IF(AE33=1,"Enter what one pack sells for",IF(AI33=1,"Sells below cost",IF(AH33=1,"More than it can sell before its shelf life","OK")))))))</f>
        <v/>
      </c>
      <c r="U33" s="39" t="inlineStr">
        <is>
          <t>5%: Sch I entry 124</t>
        </is>
      </c>
      <c r="W33">
        <f>IF(LEN(D33&amp;"")=0,0,N(G33))</f>
        <v/>
      </c>
      <c r="X33">
        <f>ROUND(W33*N(H33),2)</f>
        <v/>
      </c>
      <c r="Y33">
        <f>ROUND(X33*N(I33),2)</f>
        <v/>
      </c>
      <c r="Z33">
        <f>IF(F33="Loose",N(J33),N(I33))</f>
        <v/>
      </c>
      <c r="AA33">
        <f>IF(OR('Example Plan'!$C$10="Regular GST, registered before buying",'Example Plan'!$C$10="Regular GST, registering after buying"),IF(Z33&gt;0,Y33,0),0)</f>
        <v/>
      </c>
      <c r="AB33">
        <f>ROUND(W33*N(K33),2)</f>
        <v/>
      </c>
      <c r="AC33">
        <f>IF(AB33=0,0,IF(OR('Example Plan'!$C$10="Regular GST, registered before buying",'Example Plan'!$C$10="Regular GST, registering after buying"),IF(Z33&gt;0,ROUND(AB33-AB33/(1+Z33),2),0),IF('Example Plan'!$C$10="Composition scheme",IF(Z33&gt;0,ROUND(AB33*0.01,2),0),0)))</f>
        <v/>
      </c>
      <c r="AD33">
        <f>IF(W33&gt;0,IF(N(H33)=0,1,0),0)</f>
        <v/>
      </c>
      <c r="AE33">
        <f>IF(W33&gt;0,IF(N(K33)=0,1,0),0)</f>
        <v/>
      </c>
      <c r="AF33">
        <f>IF(W33=0,0,IF(LEN(I33&amp;"")=0,1,IF(F33="Loose",IF(LEN(J33&amp;"")=0,1,0),0)))</f>
        <v/>
      </c>
      <c r="AG33">
        <f>IF(W33=0,0,IF(ISNUMBER(SEARCH("Licence needed",U33&amp;"")),1,0))</f>
        <v/>
      </c>
      <c r="AH33">
        <f>IF(W33=0,0,IF(N(L33)=0,0,IF(N(M33)=0,0,IF(W33/N(L33)*7&gt;N(M33),1,0))))</f>
        <v/>
      </c>
      <c r="AI33">
        <f>IF(W33=0,0,IF(AB33=0,0,IF(AB33-AC33-(X33+Y33-AA33)&lt;0,1,0)))</f>
        <v/>
      </c>
      <c r="AJ33">
        <f>IF(W33&gt;0,1,0)</f>
        <v/>
      </c>
    </row>
    <row r="34" ht="31" customHeight="1">
      <c r="B34" s="32" t="n">
        <v>29</v>
      </c>
      <c r="C34" s="13" t="inlineStr">
        <is>
          <t>Packaged food</t>
        </is>
      </c>
      <c r="D34" s="13" t="inlineStr">
        <is>
          <t>Namkeen</t>
        </is>
      </c>
      <c r="E34" s="13" t="inlineStr">
        <is>
          <t>200 g pack</t>
        </is>
      </c>
      <c r="F34" s="33" t="inlineStr">
        <is>
          <t>As packed</t>
        </is>
      </c>
      <c r="G34" s="34" t="n">
        <v>40</v>
      </c>
      <c r="H34" s="35" t="n">
        <v>45</v>
      </c>
      <c r="I34" s="36" t="n">
        <v>0.05</v>
      </c>
      <c r="J34" s="36" t="n">
        <v>0.05</v>
      </c>
      <c r="K34" s="35" t="n">
        <v>55</v>
      </c>
      <c r="L34" s="34" t="n"/>
      <c r="M34" s="37" t="n"/>
      <c r="N34" s="18">
        <f>IF(W34=0,"",X34+Y34)</f>
        <v/>
      </c>
      <c r="O34" s="18">
        <f>IF(W34=0,"",AA34)</f>
        <v/>
      </c>
      <c r="P34" s="18">
        <f>IF(W34=0,"",X34+Y34-AA34)</f>
        <v/>
      </c>
      <c r="Q34" s="18">
        <f>IF(W34=0,"",AB34)</f>
        <v/>
      </c>
      <c r="R34" s="18">
        <f>IF(W34=0,"",IF(AB34=0,"",AB34-AC34-(X34+Y34-AA34)))</f>
        <v/>
      </c>
      <c r="S34" s="19">
        <f>IF(W34=0,"",IF(AB34=0,"",(AB34-AC34-(X34+Y34-AA34))/AB34))</f>
        <v/>
      </c>
      <c r="T34" s="38">
        <f>IF(W34=0,"",IF(AG34=1,"Needs a licence first: see the note",IF(AD34=1,"Enter the rate you pay",IF(AF34=1,"Enter the GST rate",IF(AE34=1,"Enter what one pack sells for",IF(AI34=1,"Sells below cost",IF(AH34=1,"More than it can sell before its shelf life","OK")))))))</f>
        <v/>
      </c>
      <c r="U34" s="39" t="inlineStr">
        <is>
          <t>5%: Sch I entry 143</t>
        </is>
      </c>
      <c r="W34">
        <f>IF(LEN(D34&amp;"")=0,0,N(G34))</f>
        <v/>
      </c>
      <c r="X34">
        <f>ROUND(W34*N(H34),2)</f>
        <v/>
      </c>
      <c r="Y34">
        <f>ROUND(X34*N(I34),2)</f>
        <v/>
      </c>
      <c r="Z34">
        <f>IF(F34="Loose",N(J34),N(I34))</f>
        <v/>
      </c>
      <c r="AA34">
        <f>IF(OR('Example Plan'!$C$10="Regular GST, registered before buying",'Example Plan'!$C$10="Regular GST, registering after buying"),IF(Z34&gt;0,Y34,0),0)</f>
        <v/>
      </c>
      <c r="AB34">
        <f>ROUND(W34*N(K34),2)</f>
        <v/>
      </c>
      <c r="AC34">
        <f>IF(AB34=0,0,IF(OR('Example Plan'!$C$10="Regular GST, registered before buying",'Example Plan'!$C$10="Regular GST, registering after buying"),IF(Z34&gt;0,ROUND(AB34-AB34/(1+Z34),2),0),IF('Example Plan'!$C$10="Composition scheme",IF(Z34&gt;0,ROUND(AB34*0.01,2),0),0)))</f>
        <v/>
      </c>
      <c r="AD34">
        <f>IF(W34&gt;0,IF(N(H34)=0,1,0),0)</f>
        <v/>
      </c>
      <c r="AE34">
        <f>IF(W34&gt;0,IF(N(K34)=0,1,0),0)</f>
        <v/>
      </c>
      <c r="AF34">
        <f>IF(W34=0,0,IF(LEN(I34&amp;"")=0,1,IF(F34="Loose",IF(LEN(J34&amp;"")=0,1,0),0)))</f>
        <v/>
      </c>
      <c r="AG34">
        <f>IF(W34=0,0,IF(ISNUMBER(SEARCH("Licence needed",U34&amp;"")),1,0))</f>
        <v/>
      </c>
      <c r="AH34">
        <f>IF(W34=0,0,IF(N(L34)=0,0,IF(N(M34)=0,0,IF(W34/N(L34)*7&gt;N(M34),1,0))))</f>
        <v/>
      </c>
      <c r="AI34">
        <f>IF(W34=0,0,IF(AB34=0,0,IF(AB34-AC34-(X34+Y34-AA34)&lt;0,1,0)))</f>
        <v/>
      </c>
      <c r="AJ34">
        <f>IF(W34&gt;0,1,0)</f>
        <v/>
      </c>
    </row>
    <row r="35" ht="31" customHeight="1">
      <c r="B35" s="32" t="n">
        <v>30</v>
      </c>
      <c r="C35" s="13" t="inlineStr">
        <is>
          <t>Packaged food</t>
        </is>
      </c>
      <c r="D35" s="13" t="inlineStr">
        <is>
          <t>Instant noodles</t>
        </is>
      </c>
      <c r="E35" s="13" t="inlineStr">
        <is>
          <t>pack</t>
        </is>
      </c>
      <c r="F35" s="33" t="inlineStr">
        <is>
          <t>As packed</t>
        </is>
      </c>
      <c r="G35" s="34" t="n">
        <v>96</v>
      </c>
      <c r="H35" s="35" t="n">
        <v>12</v>
      </c>
      <c r="I35" s="36" t="n">
        <v>0.05</v>
      </c>
      <c r="J35" s="36" t="n">
        <v>0.05</v>
      </c>
      <c r="K35" s="35" t="n">
        <v>15</v>
      </c>
      <c r="L35" s="34" t="n"/>
      <c r="M35" s="37" t="n"/>
      <c r="N35" s="18">
        <f>IF(W35=0,"",X35+Y35)</f>
        <v/>
      </c>
      <c r="O35" s="18">
        <f>IF(W35=0,"",AA35)</f>
        <v/>
      </c>
      <c r="P35" s="18">
        <f>IF(W35=0,"",X35+Y35-AA35)</f>
        <v/>
      </c>
      <c r="Q35" s="18">
        <f>IF(W35=0,"",AB35)</f>
        <v/>
      </c>
      <c r="R35" s="18">
        <f>IF(W35=0,"",IF(AB35=0,"",AB35-AC35-(X35+Y35-AA35)))</f>
        <v/>
      </c>
      <c r="S35" s="19">
        <f>IF(W35=0,"",IF(AB35=0,"",(AB35-AC35-(X35+Y35-AA35))/AB35))</f>
        <v/>
      </c>
      <c r="T35" s="38">
        <f>IF(W35=0,"",IF(AG35=1,"Needs a licence first: see the note",IF(AD35=1,"Enter the rate you pay",IF(AF35=1,"Enter the GST rate",IF(AE35=1,"Enter what one pack sells for",IF(AI35=1,"Sells below cost",IF(AH35=1,"More than it can sell before its shelf life","OK")))))))</f>
        <v/>
      </c>
      <c r="U35" s="39" t="inlineStr">
        <is>
          <t>5%: Sch I entry 119</t>
        </is>
      </c>
      <c r="W35">
        <f>IF(LEN(D35&amp;"")=0,0,N(G35))</f>
        <v/>
      </c>
      <c r="X35">
        <f>ROUND(W35*N(H35),2)</f>
        <v/>
      </c>
      <c r="Y35">
        <f>ROUND(X35*N(I35),2)</f>
        <v/>
      </c>
      <c r="Z35">
        <f>IF(F35="Loose",N(J35),N(I35))</f>
        <v/>
      </c>
      <c r="AA35">
        <f>IF(OR('Example Plan'!$C$10="Regular GST, registered before buying",'Example Plan'!$C$10="Regular GST, registering after buying"),IF(Z35&gt;0,Y35,0),0)</f>
        <v/>
      </c>
      <c r="AB35">
        <f>ROUND(W35*N(K35),2)</f>
        <v/>
      </c>
      <c r="AC35">
        <f>IF(AB35=0,0,IF(OR('Example Plan'!$C$10="Regular GST, registered before buying",'Example Plan'!$C$10="Regular GST, registering after buying"),IF(Z35&gt;0,ROUND(AB35-AB35/(1+Z35),2),0),IF('Example Plan'!$C$10="Composition scheme",IF(Z35&gt;0,ROUND(AB35*0.01,2),0),0)))</f>
        <v/>
      </c>
      <c r="AD35">
        <f>IF(W35&gt;0,IF(N(H35)=0,1,0),0)</f>
        <v/>
      </c>
      <c r="AE35">
        <f>IF(W35&gt;0,IF(N(K35)=0,1,0),0)</f>
        <v/>
      </c>
      <c r="AF35">
        <f>IF(W35=0,0,IF(LEN(I35&amp;"")=0,1,IF(F35="Loose",IF(LEN(J35&amp;"")=0,1,0),0)))</f>
        <v/>
      </c>
      <c r="AG35">
        <f>IF(W35=0,0,IF(ISNUMBER(SEARCH("Licence needed",U35&amp;"")),1,0))</f>
        <v/>
      </c>
      <c r="AH35">
        <f>IF(W35=0,0,IF(N(L35)=0,0,IF(N(M35)=0,0,IF(W35/N(L35)*7&gt;N(M35),1,0))))</f>
        <v/>
      </c>
      <c r="AI35">
        <f>IF(W35=0,0,IF(AB35=0,0,IF(AB35-AC35-(X35+Y35-AA35)&lt;0,1,0)))</f>
        <v/>
      </c>
      <c r="AJ35">
        <f>IF(W35&gt;0,1,0)</f>
        <v/>
      </c>
    </row>
    <row r="36" ht="31" customHeight="1">
      <c r="B36" s="32" t="n">
        <v>31</v>
      </c>
      <c r="C36" s="13" t="inlineStr">
        <is>
          <t>Packaged food</t>
        </is>
      </c>
      <c r="D36" s="13" t="inlineStr">
        <is>
          <t>Vermicelli</t>
        </is>
      </c>
      <c r="E36" s="13" t="inlineStr">
        <is>
          <t>pack</t>
        </is>
      </c>
      <c r="F36" s="33" t="inlineStr">
        <is>
          <t>As packed</t>
        </is>
      </c>
      <c r="G36" s="34" t="n">
        <v>20</v>
      </c>
      <c r="H36" s="35" t="n">
        <v>28</v>
      </c>
      <c r="I36" s="36" t="n">
        <v>0.05</v>
      </c>
      <c r="J36" s="36" t="n">
        <v>0.05</v>
      </c>
      <c r="K36" s="35" t="n">
        <v>35</v>
      </c>
      <c r="L36" s="34" t="n"/>
      <c r="M36" s="37" t="n"/>
      <c r="N36" s="18">
        <f>IF(W36=0,"",X36+Y36)</f>
        <v/>
      </c>
      <c r="O36" s="18">
        <f>IF(W36=0,"",AA36)</f>
        <v/>
      </c>
      <c r="P36" s="18">
        <f>IF(W36=0,"",X36+Y36-AA36)</f>
        <v/>
      </c>
      <c r="Q36" s="18">
        <f>IF(W36=0,"",AB36)</f>
        <v/>
      </c>
      <c r="R36" s="18">
        <f>IF(W36=0,"",IF(AB36=0,"",AB36-AC36-(X36+Y36-AA36)))</f>
        <v/>
      </c>
      <c r="S36" s="19">
        <f>IF(W36=0,"",IF(AB36=0,"",(AB36-AC36-(X36+Y36-AA36))/AB36))</f>
        <v/>
      </c>
      <c r="T36" s="38">
        <f>IF(W36=0,"",IF(AG36=1,"Needs a licence first: see the note",IF(AD36=1,"Enter the rate you pay",IF(AF36=1,"Enter the GST rate",IF(AE36=1,"Enter what one pack sells for",IF(AI36=1,"Sells below cost",IF(AH36=1,"More than it can sell before its shelf life","OK")))))))</f>
        <v/>
      </c>
      <c r="U36" s="39" t="inlineStr">
        <is>
          <t>5%: Sch I entry 119</t>
        </is>
      </c>
      <c r="W36">
        <f>IF(LEN(D36&amp;"")=0,0,N(G36))</f>
        <v/>
      </c>
      <c r="X36">
        <f>ROUND(W36*N(H36),2)</f>
        <v/>
      </c>
      <c r="Y36">
        <f>ROUND(X36*N(I36),2)</f>
        <v/>
      </c>
      <c r="Z36">
        <f>IF(F36="Loose",N(J36),N(I36))</f>
        <v/>
      </c>
      <c r="AA36">
        <f>IF(OR('Example Plan'!$C$10="Regular GST, registered before buying",'Example Plan'!$C$10="Regular GST, registering after buying"),IF(Z36&gt;0,Y36,0),0)</f>
        <v/>
      </c>
      <c r="AB36">
        <f>ROUND(W36*N(K36),2)</f>
        <v/>
      </c>
      <c r="AC36">
        <f>IF(AB36=0,0,IF(OR('Example Plan'!$C$10="Regular GST, registered before buying",'Example Plan'!$C$10="Regular GST, registering after buying"),IF(Z36&gt;0,ROUND(AB36-AB36/(1+Z36),2),0),IF('Example Plan'!$C$10="Composition scheme",IF(Z36&gt;0,ROUND(AB36*0.01,2),0),0)))</f>
        <v/>
      </c>
      <c r="AD36">
        <f>IF(W36&gt;0,IF(N(H36)=0,1,0),0)</f>
        <v/>
      </c>
      <c r="AE36">
        <f>IF(W36&gt;0,IF(N(K36)=0,1,0),0)</f>
        <v/>
      </c>
      <c r="AF36">
        <f>IF(W36=0,0,IF(LEN(I36&amp;"")=0,1,IF(F36="Loose",IF(LEN(J36&amp;"")=0,1,0),0)))</f>
        <v/>
      </c>
      <c r="AG36">
        <f>IF(W36=0,0,IF(ISNUMBER(SEARCH("Licence needed",U36&amp;"")),1,0))</f>
        <v/>
      </c>
      <c r="AH36">
        <f>IF(W36=0,0,IF(N(L36)=0,0,IF(N(M36)=0,0,IF(W36/N(L36)*7&gt;N(M36),1,0))))</f>
        <v/>
      </c>
      <c r="AI36">
        <f>IF(W36=0,0,IF(AB36=0,0,IF(AB36-AC36-(X36+Y36-AA36)&lt;0,1,0)))</f>
        <v/>
      </c>
      <c r="AJ36">
        <f>IF(W36&gt;0,1,0)</f>
        <v/>
      </c>
    </row>
    <row r="37" ht="31" customHeight="1">
      <c r="B37" s="32" t="n">
        <v>32</v>
      </c>
      <c r="C37" s="13" t="inlineStr">
        <is>
          <t>Packaged food</t>
        </is>
      </c>
      <c r="D37" s="13" t="inlineStr">
        <is>
          <t>Corn flakes</t>
        </is>
      </c>
      <c r="E37" s="13" t="inlineStr">
        <is>
          <t>pack</t>
        </is>
      </c>
      <c r="F37" s="33" t="inlineStr">
        <is>
          <t>As packed</t>
        </is>
      </c>
      <c r="G37" s="34" t="n">
        <v>10</v>
      </c>
      <c r="H37" s="35" t="n">
        <v>150</v>
      </c>
      <c r="I37" s="36" t="n">
        <v>0.05</v>
      </c>
      <c r="J37" s="36" t="n">
        <v>0.05</v>
      </c>
      <c r="K37" s="35" t="n">
        <v>185</v>
      </c>
      <c r="L37" s="34" t="n"/>
      <c r="M37" s="37" t="n"/>
      <c r="N37" s="18">
        <f>IF(W37=0,"",X37+Y37)</f>
        <v/>
      </c>
      <c r="O37" s="18">
        <f>IF(W37=0,"",AA37)</f>
        <v/>
      </c>
      <c r="P37" s="18">
        <f>IF(W37=0,"",X37+Y37-AA37)</f>
        <v/>
      </c>
      <c r="Q37" s="18">
        <f>IF(W37=0,"",AB37)</f>
        <v/>
      </c>
      <c r="R37" s="18">
        <f>IF(W37=0,"",IF(AB37=0,"",AB37-AC37-(X37+Y37-AA37)))</f>
        <v/>
      </c>
      <c r="S37" s="19">
        <f>IF(W37=0,"",IF(AB37=0,"",(AB37-AC37-(X37+Y37-AA37))/AB37))</f>
        <v/>
      </c>
      <c r="T37" s="38">
        <f>IF(W37=0,"",IF(AG37=1,"Needs a licence first: see the note",IF(AD37=1,"Enter the rate you pay",IF(AF37=1,"Enter the GST rate",IF(AE37=1,"Enter what one pack sells for",IF(AI37=1,"Sells below cost",IF(AH37=1,"More than it can sell before its shelf life","OK")))))))</f>
        <v/>
      </c>
      <c r="U37" s="39" t="inlineStr">
        <is>
          <t>5%: Sch I entry 122</t>
        </is>
      </c>
      <c r="W37">
        <f>IF(LEN(D37&amp;"")=0,0,N(G37))</f>
        <v/>
      </c>
      <c r="X37">
        <f>ROUND(W37*N(H37),2)</f>
        <v/>
      </c>
      <c r="Y37">
        <f>ROUND(X37*N(I37),2)</f>
        <v/>
      </c>
      <c r="Z37">
        <f>IF(F37="Loose",N(J37),N(I37))</f>
        <v/>
      </c>
      <c r="AA37">
        <f>IF(OR('Example Plan'!$C$10="Regular GST, registered before buying",'Example Plan'!$C$10="Regular GST, registering after buying"),IF(Z37&gt;0,Y37,0),0)</f>
        <v/>
      </c>
      <c r="AB37">
        <f>ROUND(W37*N(K37),2)</f>
        <v/>
      </c>
      <c r="AC37">
        <f>IF(AB37=0,0,IF(OR('Example Plan'!$C$10="Regular GST, registered before buying",'Example Plan'!$C$10="Regular GST, registering after buying"),IF(Z37&gt;0,ROUND(AB37-AB37/(1+Z37),2),0),IF('Example Plan'!$C$10="Composition scheme",IF(Z37&gt;0,ROUND(AB37*0.01,2),0),0)))</f>
        <v/>
      </c>
      <c r="AD37">
        <f>IF(W37&gt;0,IF(N(H37)=0,1,0),0)</f>
        <v/>
      </c>
      <c r="AE37">
        <f>IF(W37&gt;0,IF(N(K37)=0,1,0),0)</f>
        <v/>
      </c>
      <c r="AF37">
        <f>IF(W37=0,0,IF(LEN(I37&amp;"")=0,1,IF(F37="Loose",IF(LEN(J37&amp;"")=0,1,0),0)))</f>
        <v/>
      </c>
      <c r="AG37">
        <f>IF(W37=0,0,IF(ISNUMBER(SEARCH("Licence needed",U37&amp;"")),1,0))</f>
        <v/>
      </c>
      <c r="AH37">
        <f>IF(W37=0,0,IF(N(L37)=0,0,IF(N(M37)=0,0,IF(W37/N(L37)*7&gt;N(M37),1,0))))</f>
        <v/>
      </c>
      <c r="AI37">
        <f>IF(W37=0,0,IF(AB37=0,0,IF(AB37-AC37-(X37+Y37-AA37)&lt;0,1,0)))</f>
        <v/>
      </c>
      <c r="AJ37">
        <f>IF(W37&gt;0,1,0)</f>
        <v/>
      </c>
    </row>
    <row r="38" ht="31" customHeight="1">
      <c r="B38" s="32" t="n">
        <v>33</v>
      </c>
      <c r="C38" s="13" t="inlineStr">
        <is>
          <t>Packaged food</t>
        </is>
      </c>
      <c r="D38" s="13" t="inlineStr">
        <is>
          <t>Chocolate bar</t>
        </is>
      </c>
      <c r="E38" s="13" t="inlineStr">
        <is>
          <t>piece</t>
        </is>
      </c>
      <c r="F38" s="33" t="inlineStr">
        <is>
          <t>As packed</t>
        </is>
      </c>
      <c r="G38" s="34" t="n">
        <v>60</v>
      </c>
      <c r="H38" s="35" t="n">
        <v>34</v>
      </c>
      <c r="I38" s="36" t="n">
        <v>0.05</v>
      </c>
      <c r="J38" s="36" t="n">
        <v>0.05</v>
      </c>
      <c r="K38" s="35" t="n">
        <v>40</v>
      </c>
      <c r="L38" s="34" t="n"/>
      <c r="M38" s="37" t="n"/>
      <c r="N38" s="18">
        <f>IF(W38=0,"",X38+Y38)</f>
        <v/>
      </c>
      <c r="O38" s="18">
        <f>IF(W38=0,"",AA38)</f>
        <v/>
      </c>
      <c r="P38" s="18">
        <f>IF(W38=0,"",X38+Y38-AA38)</f>
        <v/>
      </c>
      <c r="Q38" s="18">
        <f>IF(W38=0,"",AB38)</f>
        <v/>
      </c>
      <c r="R38" s="18">
        <f>IF(W38=0,"",IF(AB38=0,"",AB38-AC38-(X38+Y38-AA38)))</f>
        <v/>
      </c>
      <c r="S38" s="19">
        <f>IF(W38=0,"",IF(AB38=0,"",(AB38-AC38-(X38+Y38-AA38))/AB38))</f>
        <v/>
      </c>
      <c r="T38" s="38">
        <f>IF(W38=0,"",IF(AG38=1,"Needs a licence first: see the note",IF(AD38=1,"Enter the rate you pay",IF(AF38=1,"Enter the GST rate",IF(AE38=1,"Enter what one pack sells for",IF(AI38=1,"Sells below cost",IF(AH38=1,"More than it can sell before its shelf life","OK")))))))</f>
        <v/>
      </c>
      <c r="U38" s="39" t="inlineStr">
        <is>
          <t>5%: Sch I entry 116</t>
        </is>
      </c>
      <c r="W38">
        <f>IF(LEN(D38&amp;"")=0,0,N(G38))</f>
        <v/>
      </c>
      <c r="X38">
        <f>ROUND(W38*N(H38),2)</f>
        <v/>
      </c>
      <c r="Y38">
        <f>ROUND(X38*N(I38),2)</f>
        <v/>
      </c>
      <c r="Z38">
        <f>IF(F38="Loose",N(J38),N(I38))</f>
        <v/>
      </c>
      <c r="AA38">
        <f>IF(OR('Example Plan'!$C$10="Regular GST, registered before buying",'Example Plan'!$C$10="Regular GST, registering after buying"),IF(Z38&gt;0,Y38,0),0)</f>
        <v/>
      </c>
      <c r="AB38">
        <f>ROUND(W38*N(K38),2)</f>
        <v/>
      </c>
      <c r="AC38">
        <f>IF(AB38=0,0,IF(OR('Example Plan'!$C$10="Regular GST, registered before buying",'Example Plan'!$C$10="Regular GST, registering after buying"),IF(Z38&gt;0,ROUND(AB38-AB38/(1+Z38),2),0),IF('Example Plan'!$C$10="Composition scheme",IF(Z38&gt;0,ROUND(AB38*0.01,2),0),0)))</f>
        <v/>
      </c>
      <c r="AD38">
        <f>IF(W38&gt;0,IF(N(H38)=0,1,0),0)</f>
        <v/>
      </c>
      <c r="AE38">
        <f>IF(W38&gt;0,IF(N(K38)=0,1,0),0)</f>
        <v/>
      </c>
      <c r="AF38">
        <f>IF(W38=0,0,IF(LEN(I38&amp;"")=0,1,IF(F38="Loose",IF(LEN(J38&amp;"")=0,1,0),0)))</f>
        <v/>
      </c>
      <c r="AG38">
        <f>IF(W38=0,0,IF(ISNUMBER(SEARCH("Licence needed",U38&amp;"")),1,0))</f>
        <v/>
      </c>
      <c r="AH38">
        <f>IF(W38=0,0,IF(N(L38)=0,0,IF(N(M38)=0,0,IF(W38/N(L38)*7&gt;N(M38),1,0))))</f>
        <v/>
      </c>
      <c r="AI38">
        <f>IF(W38=0,0,IF(AB38=0,0,IF(AB38-AC38-(X38+Y38-AA38)&lt;0,1,0)))</f>
        <v/>
      </c>
      <c r="AJ38">
        <f>IF(W38&gt;0,1,0)</f>
        <v/>
      </c>
    </row>
    <row r="39" ht="31" customHeight="1">
      <c r="B39" s="32" t="n">
        <v>34</v>
      </c>
      <c r="C39" s="13" t="inlineStr">
        <is>
          <t>Packaged food</t>
        </is>
      </c>
      <c r="D39" s="13" t="inlineStr">
        <is>
          <t>Toffees</t>
        </is>
      </c>
      <c r="E39" s="13" t="inlineStr">
        <is>
          <t>jar</t>
        </is>
      </c>
      <c r="F39" s="33" t="inlineStr">
        <is>
          <t>As packed</t>
        </is>
      </c>
      <c r="G39" s="34" t="n">
        <v>5</v>
      </c>
      <c r="H39" s="35" t="n">
        <v>150</v>
      </c>
      <c r="I39" s="36" t="n">
        <v>0.05</v>
      </c>
      <c r="J39" s="36" t="n">
        <v>0.05</v>
      </c>
      <c r="K39" s="35" t="n">
        <v>190</v>
      </c>
      <c r="L39" s="34" t="n"/>
      <c r="M39" s="37" t="n"/>
      <c r="N39" s="18">
        <f>IF(W39=0,"",X39+Y39)</f>
        <v/>
      </c>
      <c r="O39" s="18">
        <f>IF(W39=0,"",AA39)</f>
        <v/>
      </c>
      <c r="P39" s="18">
        <f>IF(W39=0,"",X39+Y39-AA39)</f>
        <v/>
      </c>
      <c r="Q39" s="18">
        <f>IF(W39=0,"",AB39)</f>
        <v/>
      </c>
      <c r="R39" s="18">
        <f>IF(W39=0,"",IF(AB39=0,"",AB39-AC39-(X39+Y39-AA39)))</f>
        <v/>
      </c>
      <c r="S39" s="19">
        <f>IF(W39=0,"",IF(AB39=0,"",(AB39-AC39-(X39+Y39-AA39))/AB39))</f>
        <v/>
      </c>
      <c r="T39" s="38">
        <f>IF(W39=0,"",IF(AG39=1,"Needs a licence first: see the note",IF(AD39=1,"Enter the rate you pay",IF(AF39=1,"Enter the GST rate",IF(AE39=1,"Enter what one pack sells for",IF(AI39=1,"Sells below cost",IF(AH39=1,"More than it can sell before its shelf life","OK")))))))</f>
        <v/>
      </c>
      <c r="U39" s="39" t="inlineStr">
        <is>
          <t>5%: Sch I entry 110</t>
        </is>
      </c>
      <c r="W39">
        <f>IF(LEN(D39&amp;"")=0,0,N(G39))</f>
        <v/>
      </c>
      <c r="X39">
        <f>ROUND(W39*N(H39),2)</f>
        <v/>
      </c>
      <c r="Y39">
        <f>ROUND(X39*N(I39),2)</f>
        <v/>
      </c>
      <c r="Z39">
        <f>IF(F39="Loose",N(J39),N(I39))</f>
        <v/>
      </c>
      <c r="AA39">
        <f>IF(OR('Example Plan'!$C$10="Regular GST, registered before buying",'Example Plan'!$C$10="Regular GST, registering after buying"),IF(Z39&gt;0,Y39,0),0)</f>
        <v/>
      </c>
      <c r="AB39">
        <f>ROUND(W39*N(K39),2)</f>
        <v/>
      </c>
      <c r="AC39">
        <f>IF(AB39=0,0,IF(OR('Example Plan'!$C$10="Regular GST, registered before buying",'Example Plan'!$C$10="Regular GST, registering after buying"),IF(Z39&gt;0,ROUND(AB39-AB39/(1+Z39),2),0),IF('Example Plan'!$C$10="Composition scheme",IF(Z39&gt;0,ROUND(AB39*0.01,2),0),0)))</f>
        <v/>
      </c>
      <c r="AD39">
        <f>IF(W39&gt;0,IF(N(H39)=0,1,0),0)</f>
        <v/>
      </c>
      <c r="AE39">
        <f>IF(W39&gt;0,IF(N(K39)=0,1,0),0)</f>
        <v/>
      </c>
      <c r="AF39">
        <f>IF(W39=0,0,IF(LEN(I39&amp;"")=0,1,IF(F39="Loose",IF(LEN(J39&amp;"")=0,1,0),0)))</f>
        <v/>
      </c>
      <c r="AG39">
        <f>IF(W39=0,0,IF(ISNUMBER(SEARCH("Licence needed",U39&amp;"")),1,0))</f>
        <v/>
      </c>
      <c r="AH39">
        <f>IF(W39=0,0,IF(N(L39)=0,0,IF(N(M39)=0,0,IF(W39/N(L39)*7&gt;N(M39),1,0))))</f>
        <v/>
      </c>
      <c r="AI39">
        <f>IF(W39=0,0,IF(AB39=0,0,IF(AB39-AC39-(X39+Y39-AA39)&lt;0,1,0)))</f>
        <v/>
      </c>
      <c r="AJ39">
        <f>IF(W39&gt;0,1,0)</f>
        <v/>
      </c>
    </row>
    <row r="40" ht="31" customHeight="1">
      <c r="B40" s="32" t="n">
        <v>35</v>
      </c>
      <c r="C40" s="13" t="inlineStr">
        <is>
          <t>Packaged food</t>
        </is>
      </c>
      <c r="D40" s="13" t="inlineStr">
        <is>
          <t>Jam</t>
        </is>
      </c>
      <c r="E40" s="13" t="inlineStr">
        <is>
          <t>jar</t>
        </is>
      </c>
      <c r="F40" s="33" t="inlineStr">
        <is>
          <t>As packed</t>
        </is>
      </c>
      <c r="G40" s="34" t="n">
        <v>8</v>
      </c>
      <c r="H40" s="35" t="n">
        <v>120</v>
      </c>
      <c r="I40" s="36" t="n">
        <v>0.05</v>
      </c>
      <c r="J40" s="36" t="n">
        <v>0.05</v>
      </c>
      <c r="K40" s="35" t="n">
        <v>150</v>
      </c>
      <c r="L40" s="34" t="n"/>
      <c r="M40" s="37" t="n"/>
      <c r="N40" s="18">
        <f>IF(W40=0,"",X40+Y40)</f>
        <v/>
      </c>
      <c r="O40" s="18">
        <f>IF(W40=0,"",AA40)</f>
        <v/>
      </c>
      <c r="P40" s="18">
        <f>IF(W40=0,"",X40+Y40-AA40)</f>
        <v/>
      </c>
      <c r="Q40" s="18">
        <f>IF(W40=0,"",AB40)</f>
        <v/>
      </c>
      <c r="R40" s="18">
        <f>IF(W40=0,"",IF(AB40=0,"",AB40-AC40-(X40+Y40-AA40)))</f>
        <v/>
      </c>
      <c r="S40" s="19">
        <f>IF(W40=0,"",IF(AB40=0,"",(AB40-AC40-(X40+Y40-AA40))/AB40))</f>
        <v/>
      </c>
      <c r="T40" s="38">
        <f>IF(W40=0,"",IF(AG40=1,"Needs a licence first: see the note",IF(AD40=1,"Enter the rate you pay",IF(AF40=1,"Enter the GST rate",IF(AE40=1,"Enter what one pack sells for",IF(AI40=1,"Sells below cost",IF(AH40=1,"More than it can sell before its shelf life","OK")))))))</f>
        <v/>
      </c>
      <c r="U40" s="39" t="inlineStr">
        <is>
          <t>5%: Sch I entry 131</t>
        </is>
      </c>
      <c r="W40">
        <f>IF(LEN(D40&amp;"")=0,0,N(G40))</f>
        <v/>
      </c>
      <c r="X40">
        <f>ROUND(W40*N(H40),2)</f>
        <v/>
      </c>
      <c r="Y40">
        <f>ROUND(X40*N(I40),2)</f>
        <v/>
      </c>
      <c r="Z40">
        <f>IF(F40="Loose",N(J40),N(I40))</f>
        <v/>
      </c>
      <c r="AA40">
        <f>IF(OR('Example Plan'!$C$10="Regular GST, registered before buying",'Example Plan'!$C$10="Regular GST, registering after buying"),IF(Z40&gt;0,Y40,0),0)</f>
        <v/>
      </c>
      <c r="AB40">
        <f>ROUND(W40*N(K40),2)</f>
        <v/>
      </c>
      <c r="AC40">
        <f>IF(AB40=0,0,IF(OR('Example Plan'!$C$10="Regular GST, registered before buying",'Example Plan'!$C$10="Regular GST, registering after buying"),IF(Z40&gt;0,ROUND(AB40-AB40/(1+Z40),2),0),IF('Example Plan'!$C$10="Composition scheme",IF(Z40&gt;0,ROUND(AB40*0.01,2),0),0)))</f>
        <v/>
      </c>
      <c r="AD40">
        <f>IF(W40&gt;0,IF(N(H40)=0,1,0),0)</f>
        <v/>
      </c>
      <c r="AE40">
        <f>IF(W40&gt;0,IF(N(K40)=0,1,0),0)</f>
        <v/>
      </c>
      <c r="AF40">
        <f>IF(W40=0,0,IF(LEN(I40&amp;"")=0,1,IF(F40="Loose",IF(LEN(J40&amp;"")=0,1,0),0)))</f>
        <v/>
      </c>
      <c r="AG40">
        <f>IF(W40=0,0,IF(ISNUMBER(SEARCH("Licence needed",U40&amp;"")),1,0))</f>
        <v/>
      </c>
      <c r="AH40">
        <f>IF(W40=0,0,IF(N(L40)=0,0,IF(N(M40)=0,0,IF(W40/N(L40)*7&gt;N(M40),1,0))))</f>
        <v/>
      </c>
      <c r="AI40">
        <f>IF(W40=0,0,IF(AB40=0,0,IF(AB40-AC40-(X40+Y40-AA40)&lt;0,1,0)))</f>
        <v/>
      </c>
      <c r="AJ40">
        <f>IF(W40&gt;0,1,0)</f>
        <v/>
      </c>
    </row>
    <row r="41" ht="31" customHeight="1">
      <c r="B41" s="32" t="n">
        <v>36</v>
      </c>
      <c r="C41" s="13" t="inlineStr">
        <is>
          <t>Packaged food</t>
        </is>
      </c>
      <c r="D41" s="13" t="inlineStr">
        <is>
          <t>Tomato ketchup</t>
        </is>
      </c>
      <c r="E41" s="13" t="inlineStr">
        <is>
          <t>bottle</t>
        </is>
      </c>
      <c r="F41" s="33" t="inlineStr">
        <is>
          <t>As packed</t>
        </is>
      </c>
      <c r="G41" s="34" t="n">
        <v>10</v>
      </c>
      <c r="H41" s="35" t="n">
        <v>95</v>
      </c>
      <c r="I41" s="36" t="n">
        <v>0.05</v>
      </c>
      <c r="J41" s="36" t="n">
        <v>0.05</v>
      </c>
      <c r="K41" s="35" t="n">
        <v>120</v>
      </c>
      <c r="L41" s="34" t="n"/>
      <c r="M41" s="37" t="n"/>
      <c r="N41" s="18">
        <f>IF(W41=0,"",X41+Y41)</f>
        <v/>
      </c>
      <c r="O41" s="18">
        <f>IF(W41=0,"",AA41)</f>
        <v/>
      </c>
      <c r="P41" s="18">
        <f>IF(W41=0,"",X41+Y41-AA41)</f>
        <v/>
      </c>
      <c r="Q41" s="18">
        <f>IF(W41=0,"",AB41)</f>
        <v/>
      </c>
      <c r="R41" s="18">
        <f>IF(W41=0,"",IF(AB41=0,"",AB41-AC41-(X41+Y41-AA41)))</f>
        <v/>
      </c>
      <c r="S41" s="19">
        <f>IF(W41=0,"",IF(AB41=0,"",(AB41-AC41-(X41+Y41-AA41))/AB41))</f>
        <v/>
      </c>
      <c r="T41" s="38">
        <f>IF(W41=0,"",IF(AG41=1,"Needs a licence first: see the note",IF(AD41=1,"Enter the rate you pay",IF(AF41=1,"Enter the GST rate",IF(AE41=1,"Enter what one pack sells for",IF(AI41=1,"Sells below cost",IF(AH41=1,"More than it can sell before its shelf life","OK")))))))</f>
        <v/>
      </c>
      <c r="U41" s="39" t="inlineStr">
        <is>
          <t>5%: Sch I entry 139 (sauces)</t>
        </is>
      </c>
      <c r="W41">
        <f>IF(LEN(D41&amp;"")=0,0,N(G41))</f>
        <v/>
      </c>
      <c r="X41">
        <f>ROUND(W41*N(H41),2)</f>
        <v/>
      </c>
      <c r="Y41">
        <f>ROUND(X41*N(I41),2)</f>
        <v/>
      </c>
      <c r="Z41">
        <f>IF(F41="Loose",N(J41),N(I41))</f>
        <v/>
      </c>
      <c r="AA41">
        <f>IF(OR('Example Plan'!$C$10="Regular GST, registered before buying",'Example Plan'!$C$10="Regular GST, registering after buying"),IF(Z41&gt;0,Y41,0),0)</f>
        <v/>
      </c>
      <c r="AB41">
        <f>ROUND(W41*N(K41),2)</f>
        <v/>
      </c>
      <c r="AC41">
        <f>IF(AB41=0,0,IF(OR('Example Plan'!$C$10="Regular GST, registered before buying",'Example Plan'!$C$10="Regular GST, registering after buying"),IF(Z41&gt;0,ROUND(AB41-AB41/(1+Z41),2),0),IF('Example Plan'!$C$10="Composition scheme",IF(Z41&gt;0,ROUND(AB41*0.01,2),0),0)))</f>
        <v/>
      </c>
      <c r="AD41">
        <f>IF(W41&gt;0,IF(N(H41)=0,1,0),0)</f>
        <v/>
      </c>
      <c r="AE41">
        <f>IF(W41&gt;0,IF(N(K41)=0,1,0),0)</f>
        <v/>
      </c>
      <c r="AF41">
        <f>IF(W41=0,0,IF(LEN(I41&amp;"")=0,1,IF(F41="Loose",IF(LEN(J41&amp;"")=0,1,0),0)))</f>
        <v/>
      </c>
      <c r="AG41">
        <f>IF(W41=0,0,IF(ISNUMBER(SEARCH("Licence needed",U41&amp;"")),1,0))</f>
        <v/>
      </c>
      <c r="AH41">
        <f>IF(W41=0,0,IF(N(L41)=0,0,IF(N(M41)=0,0,IF(W41/N(L41)*7&gt;N(M41),1,0))))</f>
        <v/>
      </c>
      <c r="AI41">
        <f>IF(W41=0,0,IF(AB41=0,0,IF(AB41-AC41-(X41+Y41-AA41)&lt;0,1,0)))</f>
        <v/>
      </c>
      <c r="AJ41">
        <f>IF(W41&gt;0,1,0)</f>
        <v/>
      </c>
    </row>
    <row r="42" ht="31" customHeight="1">
      <c r="B42" s="32" t="n">
        <v>37</v>
      </c>
      <c r="C42" s="13" t="inlineStr">
        <is>
          <t>Packaged food</t>
        </is>
      </c>
      <c r="D42" s="13" t="inlineStr">
        <is>
          <t>Papad</t>
        </is>
      </c>
      <c r="E42" s="13" t="inlineStr">
        <is>
          <t>pack</t>
        </is>
      </c>
      <c r="F42" s="33" t="inlineStr">
        <is>
          <t>As packed</t>
        </is>
      </c>
      <c r="G42" s="34" t="n">
        <v>15</v>
      </c>
      <c r="H42" s="35" t="n">
        <v>40</v>
      </c>
      <c r="I42" s="36" t="n">
        <v>0</v>
      </c>
      <c r="J42" s="36" t="n">
        <v>0</v>
      </c>
      <c r="K42" s="35" t="n">
        <v>50</v>
      </c>
      <c r="L42" s="34" t="n"/>
      <c r="M42" s="37" t="n"/>
      <c r="N42" s="18">
        <f>IF(W42=0,"",X42+Y42)</f>
        <v/>
      </c>
      <c r="O42" s="18">
        <f>IF(W42=0,"",AA42)</f>
        <v/>
      </c>
      <c r="P42" s="18">
        <f>IF(W42=0,"",X42+Y42-AA42)</f>
        <v/>
      </c>
      <c r="Q42" s="18">
        <f>IF(W42=0,"",AB42)</f>
        <v/>
      </c>
      <c r="R42" s="18">
        <f>IF(W42=0,"",IF(AB42=0,"",AB42-AC42-(X42+Y42-AA42)))</f>
        <v/>
      </c>
      <c r="S42" s="19">
        <f>IF(W42=0,"",IF(AB42=0,"",(AB42-AC42-(X42+Y42-AA42))/AB42))</f>
        <v/>
      </c>
      <c r="T42" s="38">
        <f>IF(W42=0,"",IF(AG42=1,"Needs a licence first: see the note",IF(AD42=1,"Enter the rate you pay",IF(AF42=1,"Enter the GST rate",IF(AE42=1,"Enter what one pack sells for",IF(AI42=1,"Sells below cost",IF(AH42=1,"More than it can sell before its shelf life","OK")))))))</f>
        <v/>
      </c>
      <c r="U42" s="39" t="inlineStr">
        <is>
          <t>Nil: Notification 10/2025, entry 99</t>
        </is>
      </c>
      <c r="W42">
        <f>IF(LEN(D42&amp;"")=0,0,N(G42))</f>
        <v/>
      </c>
      <c r="X42">
        <f>ROUND(W42*N(H42),2)</f>
        <v/>
      </c>
      <c r="Y42">
        <f>ROUND(X42*N(I42),2)</f>
        <v/>
      </c>
      <c r="Z42">
        <f>IF(F42="Loose",N(J42),N(I42))</f>
        <v/>
      </c>
      <c r="AA42">
        <f>IF(OR('Example Plan'!$C$10="Regular GST, registered before buying",'Example Plan'!$C$10="Regular GST, registering after buying"),IF(Z42&gt;0,Y42,0),0)</f>
        <v/>
      </c>
      <c r="AB42">
        <f>ROUND(W42*N(K42),2)</f>
        <v/>
      </c>
      <c r="AC42">
        <f>IF(AB42=0,0,IF(OR('Example Plan'!$C$10="Regular GST, registered before buying",'Example Plan'!$C$10="Regular GST, registering after buying"),IF(Z42&gt;0,ROUND(AB42-AB42/(1+Z42),2),0),IF('Example Plan'!$C$10="Composition scheme",IF(Z42&gt;0,ROUND(AB42*0.01,2),0),0)))</f>
        <v/>
      </c>
      <c r="AD42">
        <f>IF(W42&gt;0,IF(N(H42)=0,1,0),0)</f>
        <v/>
      </c>
      <c r="AE42">
        <f>IF(W42&gt;0,IF(N(K42)=0,1,0),0)</f>
        <v/>
      </c>
      <c r="AF42">
        <f>IF(W42=0,0,IF(LEN(I42&amp;"")=0,1,IF(F42="Loose",IF(LEN(J42&amp;"")=0,1,0),0)))</f>
        <v/>
      </c>
      <c r="AG42">
        <f>IF(W42=0,0,IF(ISNUMBER(SEARCH("Licence needed",U42&amp;"")),1,0))</f>
        <v/>
      </c>
      <c r="AH42">
        <f>IF(W42=0,0,IF(N(L42)=0,0,IF(N(M42)=0,0,IF(W42/N(L42)*7&gt;N(M42),1,0))))</f>
        <v/>
      </c>
      <c r="AI42">
        <f>IF(W42=0,0,IF(AB42=0,0,IF(AB42-AC42-(X42+Y42-AA42)&lt;0,1,0)))</f>
        <v/>
      </c>
      <c r="AJ42">
        <f>IF(W42&gt;0,1,0)</f>
        <v/>
      </c>
    </row>
    <row r="43" ht="31" customHeight="1">
      <c r="B43" s="32" t="n">
        <v>38</v>
      </c>
      <c r="C43" s="13" t="inlineStr">
        <is>
          <t>Dry fruits</t>
        </is>
      </c>
      <c r="D43" s="13" t="inlineStr">
        <is>
          <t>Cashew</t>
        </is>
      </c>
      <c r="E43" s="13" t="inlineStr">
        <is>
          <t>250 g pack</t>
        </is>
      </c>
      <c r="F43" s="33" t="inlineStr">
        <is>
          <t>As packed</t>
        </is>
      </c>
      <c r="G43" s="34" t="n">
        <v>10</v>
      </c>
      <c r="H43" s="35" t="n">
        <v>210</v>
      </c>
      <c r="I43" s="36" t="n">
        <v>0.05</v>
      </c>
      <c r="J43" s="36" t="n">
        <v>0.05</v>
      </c>
      <c r="K43" s="35" t="n">
        <v>260</v>
      </c>
      <c r="L43" s="34" t="n"/>
      <c r="M43" s="37" t="n"/>
      <c r="N43" s="18">
        <f>IF(W43=0,"",X43+Y43)</f>
        <v/>
      </c>
      <c r="O43" s="18">
        <f>IF(W43=0,"",AA43)</f>
        <v/>
      </c>
      <c r="P43" s="18">
        <f>IF(W43=0,"",X43+Y43-AA43)</f>
        <v/>
      </c>
      <c r="Q43" s="18">
        <f>IF(W43=0,"",AB43)</f>
        <v/>
      </c>
      <c r="R43" s="18">
        <f>IF(W43=0,"",IF(AB43=0,"",AB43-AC43-(X43+Y43-AA43)))</f>
        <v/>
      </c>
      <c r="S43" s="19">
        <f>IF(W43=0,"",IF(AB43=0,"",(AB43-AC43-(X43+Y43-AA43))/AB43))</f>
        <v/>
      </c>
      <c r="T43" s="38">
        <f>IF(W43=0,"",IF(AG43=1,"Needs a licence first: see the note",IF(AD43=1,"Enter the rate you pay",IF(AF43=1,"Enter the GST rate",IF(AE43=1,"Enter what one pack sells for",IF(AI43=1,"Sells below cost",IF(AH43=1,"More than it can sell before its shelf life","OK")))))))</f>
        <v/>
      </c>
      <c r="U43" s="39" t="inlineStr">
        <is>
          <t>5%: Sch I entry 22</t>
        </is>
      </c>
      <c r="W43">
        <f>IF(LEN(D43&amp;"")=0,0,N(G43))</f>
        <v/>
      </c>
      <c r="X43">
        <f>ROUND(W43*N(H43),2)</f>
        <v/>
      </c>
      <c r="Y43">
        <f>ROUND(X43*N(I43),2)</f>
        <v/>
      </c>
      <c r="Z43">
        <f>IF(F43="Loose",N(J43),N(I43))</f>
        <v/>
      </c>
      <c r="AA43">
        <f>IF(OR('Example Plan'!$C$10="Regular GST, registered before buying",'Example Plan'!$C$10="Regular GST, registering after buying"),IF(Z43&gt;0,Y43,0),0)</f>
        <v/>
      </c>
      <c r="AB43">
        <f>ROUND(W43*N(K43),2)</f>
        <v/>
      </c>
      <c r="AC43">
        <f>IF(AB43=0,0,IF(OR('Example Plan'!$C$10="Regular GST, registered before buying",'Example Plan'!$C$10="Regular GST, registering after buying"),IF(Z43&gt;0,ROUND(AB43-AB43/(1+Z43),2),0),IF('Example Plan'!$C$10="Composition scheme",IF(Z43&gt;0,ROUND(AB43*0.01,2),0),0)))</f>
        <v/>
      </c>
      <c r="AD43">
        <f>IF(W43&gt;0,IF(N(H43)=0,1,0),0)</f>
        <v/>
      </c>
      <c r="AE43">
        <f>IF(W43&gt;0,IF(N(K43)=0,1,0),0)</f>
        <v/>
      </c>
      <c r="AF43">
        <f>IF(W43=0,0,IF(LEN(I43&amp;"")=0,1,IF(F43="Loose",IF(LEN(J43&amp;"")=0,1,0),0)))</f>
        <v/>
      </c>
      <c r="AG43">
        <f>IF(W43=0,0,IF(ISNUMBER(SEARCH("Licence needed",U43&amp;"")),1,0))</f>
        <v/>
      </c>
      <c r="AH43">
        <f>IF(W43=0,0,IF(N(L43)=0,0,IF(N(M43)=0,0,IF(W43/N(L43)*7&gt;N(M43),1,0))))</f>
        <v/>
      </c>
      <c r="AI43">
        <f>IF(W43=0,0,IF(AB43=0,0,IF(AB43-AC43-(X43+Y43-AA43)&lt;0,1,0)))</f>
        <v/>
      </c>
      <c r="AJ43">
        <f>IF(W43&gt;0,1,0)</f>
        <v/>
      </c>
    </row>
    <row r="44" ht="31" customHeight="1">
      <c r="B44" s="32" t="n">
        <v>39</v>
      </c>
      <c r="C44" s="13" t="inlineStr">
        <is>
          <t>Dry fruits</t>
        </is>
      </c>
      <c r="D44" s="13" t="inlineStr">
        <is>
          <t>Almonds</t>
        </is>
      </c>
      <c r="E44" s="13" t="inlineStr">
        <is>
          <t>250 g pack</t>
        </is>
      </c>
      <c r="F44" s="33" t="inlineStr">
        <is>
          <t>As packed</t>
        </is>
      </c>
      <c r="G44" s="34" t="n">
        <v>10</v>
      </c>
      <c r="H44" s="35" t="n">
        <v>230</v>
      </c>
      <c r="I44" s="36" t="n">
        <v>0.05</v>
      </c>
      <c r="J44" s="36" t="n">
        <v>0.05</v>
      </c>
      <c r="K44" s="35" t="n">
        <v>285</v>
      </c>
      <c r="L44" s="34" t="n"/>
      <c r="M44" s="37" t="n"/>
      <c r="N44" s="18">
        <f>IF(W44=0,"",X44+Y44)</f>
        <v/>
      </c>
      <c r="O44" s="18">
        <f>IF(W44=0,"",AA44)</f>
        <v/>
      </c>
      <c r="P44" s="18">
        <f>IF(W44=0,"",X44+Y44-AA44)</f>
        <v/>
      </c>
      <c r="Q44" s="18">
        <f>IF(W44=0,"",AB44)</f>
        <v/>
      </c>
      <c r="R44" s="18">
        <f>IF(W44=0,"",IF(AB44=0,"",AB44-AC44-(X44+Y44-AA44)))</f>
        <v/>
      </c>
      <c r="S44" s="19">
        <f>IF(W44=0,"",IF(AB44=0,"",(AB44-AC44-(X44+Y44-AA44))/AB44))</f>
        <v/>
      </c>
      <c r="T44" s="38">
        <f>IF(W44=0,"",IF(AG44=1,"Needs a licence first: see the note",IF(AD44=1,"Enter the rate you pay",IF(AF44=1,"Enter the GST rate",IF(AE44=1,"Enter what one pack sells for",IF(AI44=1,"Sells below cost",IF(AH44=1,"More than it can sell before its shelf life","OK")))))))</f>
        <v/>
      </c>
      <c r="U44" s="39" t="inlineStr">
        <is>
          <t>5%: Sch I entry 23</t>
        </is>
      </c>
      <c r="W44">
        <f>IF(LEN(D44&amp;"")=0,0,N(G44))</f>
        <v/>
      </c>
      <c r="X44">
        <f>ROUND(W44*N(H44),2)</f>
        <v/>
      </c>
      <c r="Y44">
        <f>ROUND(X44*N(I44),2)</f>
        <v/>
      </c>
      <c r="Z44">
        <f>IF(F44="Loose",N(J44),N(I44))</f>
        <v/>
      </c>
      <c r="AA44">
        <f>IF(OR('Example Plan'!$C$10="Regular GST, registered before buying",'Example Plan'!$C$10="Regular GST, registering after buying"),IF(Z44&gt;0,Y44,0),0)</f>
        <v/>
      </c>
      <c r="AB44">
        <f>ROUND(W44*N(K44),2)</f>
        <v/>
      </c>
      <c r="AC44">
        <f>IF(AB44=0,0,IF(OR('Example Plan'!$C$10="Regular GST, registered before buying",'Example Plan'!$C$10="Regular GST, registering after buying"),IF(Z44&gt;0,ROUND(AB44-AB44/(1+Z44),2),0),IF('Example Plan'!$C$10="Composition scheme",IF(Z44&gt;0,ROUND(AB44*0.01,2),0),0)))</f>
        <v/>
      </c>
      <c r="AD44">
        <f>IF(W44&gt;0,IF(N(H44)=0,1,0),0)</f>
        <v/>
      </c>
      <c r="AE44">
        <f>IF(W44&gt;0,IF(N(K44)=0,1,0),0)</f>
        <v/>
      </c>
      <c r="AF44">
        <f>IF(W44=0,0,IF(LEN(I44&amp;"")=0,1,IF(F44="Loose",IF(LEN(J44&amp;"")=0,1,0),0)))</f>
        <v/>
      </c>
      <c r="AG44">
        <f>IF(W44=0,0,IF(ISNUMBER(SEARCH("Licence needed",U44&amp;"")),1,0))</f>
        <v/>
      </c>
      <c r="AH44">
        <f>IF(W44=0,0,IF(N(L44)=0,0,IF(N(M44)=0,0,IF(W44/N(L44)*7&gt;N(M44),1,0))))</f>
        <v/>
      </c>
      <c r="AI44">
        <f>IF(W44=0,0,IF(AB44=0,0,IF(AB44-AC44-(X44+Y44-AA44)&lt;0,1,0)))</f>
        <v/>
      </c>
      <c r="AJ44">
        <f>IF(W44&gt;0,1,0)</f>
        <v/>
      </c>
    </row>
    <row r="45" ht="31" customHeight="1">
      <c r="B45" s="32" t="n">
        <v>40</v>
      </c>
      <c r="C45" s="13" t="inlineStr">
        <is>
          <t>Dry fruits</t>
        </is>
      </c>
      <c r="D45" s="13" t="inlineStr">
        <is>
          <t>Raisins</t>
        </is>
      </c>
      <c r="E45" s="13" t="inlineStr">
        <is>
          <t>250 g pack</t>
        </is>
      </c>
      <c r="F45" s="33" t="inlineStr">
        <is>
          <t>As packed</t>
        </is>
      </c>
      <c r="G45" s="34" t="n">
        <v>10</v>
      </c>
      <c r="H45" s="35" t="n">
        <v>95</v>
      </c>
      <c r="I45" s="36" t="n">
        <v>0.05</v>
      </c>
      <c r="J45" s="36" t="n">
        <v>0.05</v>
      </c>
      <c r="K45" s="35" t="n">
        <v>120</v>
      </c>
      <c r="L45" s="34" t="n"/>
      <c r="M45" s="37" t="n"/>
      <c r="N45" s="18">
        <f>IF(W45=0,"",X45+Y45)</f>
        <v/>
      </c>
      <c r="O45" s="18">
        <f>IF(W45=0,"",AA45)</f>
        <v/>
      </c>
      <c r="P45" s="18">
        <f>IF(W45=0,"",X45+Y45-AA45)</f>
        <v/>
      </c>
      <c r="Q45" s="18">
        <f>IF(W45=0,"",AB45)</f>
        <v/>
      </c>
      <c r="R45" s="18">
        <f>IF(W45=0,"",IF(AB45=0,"",AB45-AC45-(X45+Y45-AA45)))</f>
        <v/>
      </c>
      <c r="S45" s="19">
        <f>IF(W45=0,"",IF(AB45=0,"",(AB45-AC45-(X45+Y45-AA45))/AB45))</f>
        <v/>
      </c>
      <c r="T45" s="38">
        <f>IF(W45=0,"",IF(AG45=1,"Needs a licence first: see the note",IF(AD45=1,"Enter the rate you pay",IF(AF45=1,"Enter the GST rate",IF(AE45=1,"Enter what one pack sells for",IF(AI45=1,"Sells below cost",IF(AH45=1,"More than it can sell before its shelf life","OK")))))))</f>
        <v/>
      </c>
      <c r="U45" s="39" t="inlineStr">
        <is>
          <t>5%: Sch I entry 28</t>
        </is>
      </c>
      <c r="W45">
        <f>IF(LEN(D45&amp;"")=0,0,N(G45))</f>
        <v/>
      </c>
      <c r="X45">
        <f>ROUND(W45*N(H45),2)</f>
        <v/>
      </c>
      <c r="Y45">
        <f>ROUND(X45*N(I45),2)</f>
        <v/>
      </c>
      <c r="Z45">
        <f>IF(F45="Loose",N(J45),N(I45))</f>
        <v/>
      </c>
      <c r="AA45">
        <f>IF(OR('Example Plan'!$C$10="Regular GST, registered before buying",'Example Plan'!$C$10="Regular GST, registering after buying"),IF(Z45&gt;0,Y45,0),0)</f>
        <v/>
      </c>
      <c r="AB45">
        <f>ROUND(W45*N(K45),2)</f>
        <v/>
      </c>
      <c r="AC45">
        <f>IF(AB45=0,0,IF(OR('Example Plan'!$C$10="Regular GST, registered before buying",'Example Plan'!$C$10="Regular GST, registering after buying"),IF(Z45&gt;0,ROUND(AB45-AB45/(1+Z45),2),0),IF('Example Plan'!$C$10="Composition scheme",IF(Z45&gt;0,ROUND(AB45*0.01,2),0),0)))</f>
        <v/>
      </c>
      <c r="AD45">
        <f>IF(W45&gt;0,IF(N(H45)=0,1,0),0)</f>
        <v/>
      </c>
      <c r="AE45">
        <f>IF(W45&gt;0,IF(N(K45)=0,1,0),0)</f>
        <v/>
      </c>
      <c r="AF45">
        <f>IF(W45=0,0,IF(LEN(I45&amp;"")=0,1,IF(F45="Loose",IF(LEN(J45&amp;"")=0,1,0),0)))</f>
        <v/>
      </c>
      <c r="AG45">
        <f>IF(W45=0,0,IF(ISNUMBER(SEARCH("Licence needed",U45&amp;"")),1,0))</f>
        <v/>
      </c>
      <c r="AH45">
        <f>IF(W45=0,0,IF(N(L45)=0,0,IF(N(M45)=0,0,IF(W45/N(L45)*7&gt;N(M45),1,0))))</f>
        <v/>
      </c>
      <c r="AI45">
        <f>IF(W45=0,0,IF(AB45=0,0,IF(AB45-AC45-(X45+Y45-AA45)&lt;0,1,0)))</f>
        <v/>
      </c>
      <c r="AJ45">
        <f>IF(W45&gt;0,1,0)</f>
        <v/>
      </c>
    </row>
    <row r="46" ht="31" customHeight="1">
      <c r="B46" s="32" t="n">
        <v>41</v>
      </c>
      <c r="C46" s="13" t="inlineStr">
        <is>
          <t>Milk, bread &amp; eggs</t>
        </is>
      </c>
      <c r="D46" s="13" t="inlineStr">
        <is>
          <t>Milk</t>
        </is>
      </c>
      <c r="E46" s="13" t="inlineStr">
        <is>
          <t>500 ml pouch</t>
        </is>
      </c>
      <c r="F46" s="33" t="inlineStr">
        <is>
          <t>As packed</t>
        </is>
      </c>
      <c r="G46" s="34" t="n">
        <v>40</v>
      </c>
      <c r="H46" s="35" t="n">
        <v>25.5</v>
      </c>
      <c r="I46" s="36" t="n">
        <v>0</v>
      </c>
      <c r="J46" s="36" t="n">
        <v>0</v>
      </c>
      <c r="K46" s="35" t="n">
        <v>28</v>
      </c>
      <c r="L46" s="34" t="n">
        <v>280</v>
      </c>
      <c r="M46" s="37" t="n">
        <v>2</v>
      </c>
      <c r="N46" s="18">
        <f>IF(W46=0,"",X46+Y46)</f>
        <v/>
      </c>
      <c r="O46" s="18">
        <f>IF(W46=0,"",AA46)</f>
        <v/>
      </c>
      <c r="P46" s="18">
        <f>IF(W46=0,"",X46+Y46-AA46)</f>
        <v/>
      </c>
      <c r="Q46" s="18">
        <f>IF(W46=0,"",AB46)</f>
        <v/>
      </c>
      <c r="R46" s="18">
        <f>IF(W46=0,"",IF(AB46=0,"",AB46-AC46-(X46+Y46-AA46)))</f>
        <v/>
      </c>
      <c r="S46" s="19">
        <f>IF(W46=0,"",IF(AB46=0,"",(AB46-AC46-(X46+Y46-AA46))/AB46))</f>
        <v/>
      </c>
      <c r="T46" s="38">
        <f>IF(W46=0,"",IF(AG46=1,"Needs a licence first: see the note",IF(AD46=1,"Enter the rate you pay",IF(AF46=1,"Enter the GST rate",IF(AE46=1,"Enter what one pack sells for",IF(AI46=1,"Sells below cost",IF(AH46=1,"More than it can sell before its shelf life","OK")))))))</f>
        <v/>
      </c>
      <c r="U46" s="39" t="inlineStr">
        <is>
          <t>Nil: Notification 10/2025, entry 15 (fresh, pasteurised and UHT milk)</t>
        </is>
      </c>
      <c r="W46">
        <f>IF(LEN(D46&amp;"")=0,0,N(G46))</f>
        <v/>
      </c>
      <c r="X46">
        <f>ROUND(W46*N(H46),2)</f>
        <v/>
      </c>
      <c r="Y46">
        <f>ROUND(X46*N(I46),2)</f>
        <v/>
      </c>
      <c r="Z46">
        <f>IF(F46="Loose",N(J46),N(I46))</f>
        <v/>
      </c>
      <c r="AA46">
        <f>IF(OR('Example Plan'!$C$10="Regular GST, registered before buying",'Example Plan'!$C$10="Regular GST, registering after buying"),IF(Z46&gt;0,Y46,0),0)</f>
        <v/>
      </c>
      <c r="AB46">
        <f>ROUND(W46*N(K46),2)</f>
        <v/>
      </c>
      <c r="AC46">
        <f>IF(AB46=0,0,IF(OR('Example Plan'!$C$10="Regular GST, registered before buying",'Example Plan'!$C$10="Regular GST, registering after buying"),IF(Z46&gt;0,ROUND(AB46-AB46/(1+Z46),2),0),IF('Example Plan'!$C$10="Composition scheme",IF(Z46&gt;0,ROUND(AB46*0.01,2),0),0)))</f>
        <v/>
      </c>
      <c r="AD46">
        <f>IF(W46&gt;0,IF(N(H46)=0,1,0),0)</f>
        <v/>
      </c>
      <c r="AE46">
        <f>IF(W46&gt;0,IF(N(K46)=0,1,0),0)</f>
        <v/>
      </c>
      <c r="AF46">
        <f>IF(W46=0,0,IF(LEN(I46&amp;"")=0,1,IF(F46="Loose",IF(LEN(J46&amp;"")=0,1,0),0)))</f>
        <v/>
      </c>
      <c r="AG46">
        <f>IF(W46=0,0,IF(ISNUMBER(SEARCH("Licence needed",U46&amp;"")),1,0))</f>
        <v/>
      </c>
      <c r="AH46">
        <f>IF(W46=0,0,IF(N(L46)=0,0,IF(N(M46)=0,0,IF(W46/N(L46)*7&gt;N(M46),1,0))))</f>
        <v/>
      </c>
      <c r="AI46">
        <f>IF(W46=0,0,IF(AB46=0,0,IF(AB46-AC46-(X46+Y46-AA46)&lt;0,1,0)))</f>
        <v/>
      </c>
      <c r="AJ46">
        <f>IF(W46&gt;0,1,0)</f>
        <v/>
      </c>
    </row>
    <row r="47" ht="31" customHeight="1">
      <c r="B47" s="32" t="n">
        <v>42</v>
      </c>
      <c r="C47" s="13" t="inlineStr">
        <is>
          <t>Milk, bread &amp; eggs</t>
        </is>
      </c>
      <c r="D47" s="13" t="inlineStr">
        <is>
          <t>Curd</t>
        </is>
      </c>
      <c r="E47" s="13" t="inlineStr">
        <is>
          <t>400 g cup</t>
        </is>
      </c>
      <c r="F47" s="33" t="inlineStr">
        <is>
          <t>As packed</t>
        </is>
      </c>
      <c r="G47" s="34" t="n">
        <v>20</v>
      </c>
      <c r="H47" s="35" t="n">
        <v>42</v>
      </c>
      <c r="I47" s="36" t="n">
        <v>0.05</v>
      </c>
      <c r="J47" s="36" t="n">
        <v>0</v>
      </c>
      <c r="K47" s="35" t="n">
        <v>50</v>
      </c>
      <c r="L47" s="34" t="n">
        <v>70</v>
      </c>
      <c r="M47" s="37" t="n">
        <v>7</v>
      </c>
      <c r="N47" s="18">
        <f>IF(W47=0,"",X47+Y47)</f>
        <v/>
      </c>
      <c r="O47" s="18">
        <f>IF(W47=0,"",AA47)</f>
        <v/>
      </c>
      <c r="P47" s="18">
        <f>IF(W47=0,"",X47+Y47-AA47)</f>
        <v/>
      </c>
      <c r="Q47" s="18">
        <f>IF(W47=0,"",AB47)</f>
        <v/>
      </c>
      <c r="R47" s="18">
        <f>IF(W47=0,"",IF(AB47=0,"",AB47-AC47-(X47+Y47-AA47)))</f>
        <v/>
      </c>
      <c r="S47" s="19">
        <f>IF(W47=0,"",IF(AB47=0,"",(AB47-AC47-(X47+Y47-AA47))/AB47))</f>
        <v/>
      </c>
      <c r="T47" s="38">
        <f>IF(W47=0,"",IF(AG47=1,"Needs a licence first: see the note",IF(AD47=1,"Enter the rate you pay",IF(AF47=1,"Enter the GST rate",IF(AE47=1,"Enter what one pack sells for",IF(AI47=1,"Sells below cost",IF(AH47=1,"More than it can sell before its shelf life","OK")))))))</f>
        <v/>
      </c>
      <c r="U47" s="39" t="inlineStr">
        <is>
          <t>5% packed: Sch I entry 5. Nil loose: Notification 10/2025, entry 16</t>
        </is>
      </c>
      <c r="W47">
        <f>IF(LEN(D47&amp;"")=0,0,N(G47))</f>
        <v/>
      </c>
      <c r="X47">
        <f>ROUND(W47*N(H47),2)</f>
        <v/>
      </c>
      <c r="Y47">
        <f>ROUND(X47*N(I47),2)</f>
        <v/>
      </c>
      <c r="Z47">
        <f>IF(F47="Loose",N(J47),N(I47))</f>
        <v/>
      </c>
      <c r="AA47">
        <f>IF(OR('Example Plan'!$C$10="Regular GST, registered before buying",'Example Plan'!$C$10="Regular GST, registering after buying"),IF(Z47&gt;0,Y47,0),0)</f>
        <v/>
      </c>
      <c r="AB47">
        <f>ROUND(W47*N(K47),2)</f>
        <v/>
      </c>
      <c r="AC47">
        <f>IF(AB47=0,0,IF(OR('Example Plan'!$C$10="Regular GST, registered before buying",'Example Plan'!$C$10="Regular GST, registering after buying"),IF(Z47&gt;0,ROUND(AB47-AB47/(1+Z47),2),0),IF('Example Plan'!$C$10="Composition scheme",IF(Z47&gt;0,ROUND(AB47*0.01,2),0),0)))</f>
        <v/>
      </c>
      <c r="AD47">
        <f>IF(W47&gt;0,IF(N(H47)=0,1,0),0)</f>
        <v/>
      </c>
      <c r="AE47">
        <f>IF(W47&gt;0,IF(N(K47)=0,1,0),0)</f>
        <v/>
      </c>
      <c r="AF47">
        <f>IF(W47=0,0,IF(LEN(I47&amp;"")=0,1,IF(F47="Loose",IF(LEN(J47&amp;"")=0,1,0),0)))</f>
        <v/>
      </c>
      <c r="AG47">
        <f>IF(W47=0,0,IF(ISNUMBER(SEARCH("Licence needed",U47&amp;"")),1,0))</f>
        <v/>
      </c>
      <c r="AH47">
        <f>IF(W47=0,0,IF(N(L47)=0,0,IF(N(M47)=0,0,IF(W47/N(L47)*7&gt;N(M47),1,0))))</f>
        <v/>
      </c>
      <c r="AI47">
        <f>IF(W47=0,0,IF(AB47=0,0,IF(AB47-AC47-(X47+Y47-AA47)&lt;0,1,0)))</f>
        <v/>
      </c>
      <c r="AJ47">
        <f>IF(W47&gt;0,1,0)</f>
        <v/>
      </c>
    </row>
    <row r="48" ht="31" customHeight="1">
      <c r="B48" s="32" t="n">
        <v>43</v>
      </c>
      <c r="C48" s="13" t="inlineStr">
        <is>
          <t>Milk, bread &amp; eggs</t>
        </is>
      </c>
      <c r="D48" s="13" t="inlineStr">
        <is>
          <t>Paneer</t>
        </is>
      </c>
      <c r="E48" s="13" t="inlineStr">
        <is>
          <t>200 g pack</t>
        </is>
      </c>
      <c r="F48" s="33" t="inlineStr">
        <is>
          <t>As packed</t>
        </is>
      </c>
      <c r="G48" s="34" t="n">
        <v>10</v>
      </c>
      <c r="H48" s="35" t="n">
        <v>75</v>
      </c>
      <c r="I48" s="36" t="n">
        <v>0</v>
      </c>
      <c r="J48" s="36" t="n">
        <v>0</v>
      </c>
      <c r="K48" s="35" t="n">
        <v>90</v>
      </c>
      <c r="L48" s="34" t="n">
        <v>20</v>
      </c>
      <c r="M48" s="37" t="n">
        <v>5</v>
      </c>
      <c r="N48" s="18">
        <f>IF(W48=0,"",X48+Y48)</f>
        <v/>
      </c>
      <c r="O48" s="18">
        <f>IF(W48=0,"",AA48)</f>
        <v/>
      </c>
      <c r="P48" s="18">
        <f>IF(W48=0,"",X48+Y48-AA48)</f>
        <v/>
      </c>
      <c r="Q48" s="18">
        <f>IF(W48=0,"",AB48)</f>
        <v/>
      </c>
      <c r="R48" s="18">
        <f>IF(W48=0,"",IF(AB48=0,"",AB48-AC48-(X48+Y48-AA48)))</f>
        <v/>
      </c>
      <c r="S48" s="19">
        <f>IF(W48=0,"",IF(AB48=0,"",(AB48-AC48-(X48+Y48-AA48))/AB48))</f>
        <v/>
      </c>
      <c r="T48" s="38">
        <f>IF(W48=0,"",IF(AG48=1,"Needs a licence first: see the note",IF(AD48=1,"Enter the rate you pay",IF(AF48=1,"Enter the GST rate",IF(AE48=1,"Enter what one pack sells for",IF(AI48=1,"Sells below cost",IF(AH48=1,"More than it can sell before its shelf life","OK")))))))</f>
        <v/>
      </c>
      <c r="U48" s="39" t="inlineStr">
        <is>
          <t>Nil, packed or not: Notification 10/2025, entry 17</t>
        </is>
      </c>
      <c r="W48">
        <f>IF(LEN(D48&amp;"")=0,0,N(G48))</f>
        <v/>
      </c>
      <c r="X48">
        <f>ROUND(W48*N(H48),2)</f>
        <v/>
      </c>
      <c r="Y48">
        <f>ROUND(X48*N(I48),2)</f>
        <v/>
      </c>
      <c r="Z48">
        <f>IF(F48="Loose",N(J48),N(I48))</f>
        <v/>
      </c>
      <c r="AA48">
        <f>IF(OR('Example Plan'!$C$10="Regular GST, registered before buying",'Example Plan'!$C$10="Regular GST, registering after buying"),IF(Z48&gt;0,Y48,0),0)</f>
        <v/>
      </c>
      <c r="AB48">
        <f>ROUND(W48*N(K48),2)</f>
        <v/>
      </c>
      <c r="AC48">
        <f>IF(AB48=0,0,IF(OR('Example Plan'!$C$10="Regular GST, registered before buying",'Example Plan'!$C$10="Regular GST, registering after buying"),IF(Z48&gt;0,ROUND(AB48-AB48/(1+Z48),2),0),IF('Example Plan'!$C$10="Composition scheme",IF(Z48&gt;0,ROUND(AB48*0.01,2),0),0)))</f>
        <v/>
      </c>
      <c r="AD48">
        <f>IF(W48&gt;0,IF(N(H48)=0,1,0),0)</f>
        <v/>
      </c>
      <c r="AE48">
        <f>IF(W48&gt;0,IF(N(K48)=0,1,0),0)</f>
        <v/>
      </c>
      <c r="AF48">
        <f>IF(W48=0,0,IF(LEN(I48&amp;"")=0,1,IF(F48="Loose",IF(LEN(J48&amp;"")=0,1,0),0)))</f>
        <v/>
      </c>
      <c r="AG48">
        <f>IF(W48=0,0,IF(ISNUMBER(SEARCH("Licence needed",U48&amp;"")),1,0))</f>
        <v/>
      </c>
      <c r="AH48">
        <f>IF(W48=0,0,IF(N(L48)=0,0,IF(N(M48)=0,0,IF(W48/N(L48)*7&gt;N(M48),1,0))))</f>
        <v/>
      </c>
      <c r="AI48">
        <f>IF(W48=0,0,IF(AB48=0,0,IF(AB48-AC48-(X48+Y48-AA48)&lt;0,1,0)))</f>
        <v/>
      </c>
      <c r="AJ48">
        <f>IF(W48&gt;0,1,0)</f>
        <v/>
      </c>
    </row>
    <row r="49" ht="31" customHeight="1">
      <c r="B49" s="32" t="n">
        <v>44</v>
      </c>
      <c r="C49" s="13" t="inlineStr">
        <is>
          <t>Milk, bread &amp; eggs</t>
        </is>
      </c>
      <c r="D49" s="13" t="inlineStr">
        <is>
          <t>Butter</t>
        </is>
      </c>
      <c r="E49" s="13" t="inlineStr">
        <is>
          <t>100 g pack</t>
        </is>
      </c>
      <c r="F49" s="33" t="inlineStr">
        <is>
          <t>As packed</t>
        </is>
      </c>
      <c r="G49" s="34" t="n">
        <v>20</v>
      </c>
      <c r="H49" s="35" t="n">
        <v>46</v>
      </c>
      <c r="I49" s="36" t="n">
        <v>0.05</v>
      </c>
      <c r="J49" s="36" t="n">
        <v>0.05</v>
      </c>
      <c r="K49" s="35" t="n">
        <v>58</v>
      </c>
      <c r="L49" s="34" t="n"/>
      <c r="M49" s="37" t="n"/>
      <c r="N49" s="18">
        <f>IF(W49=0,"",X49+Y49)</f>
        <v/>
      </c>
      <c r="O49" s="18">
        <f>IF(W49=0,"",AA49)</f>
        <v/>
      </c>
      <c r="P49" s="18">
        <f>IF(W49=0,"",X49+Y49-AA49)</f>
        <v/>
      </c>
      <c r="Q49" s="18">
        <f>IF(W49=0,"",AB49)</f>
        <v/>
      </c>
      <c r="R49" s="18">
        <f>IF(W49=0,"",IF(AB49=0,"",AB49-AC49-(X49+Y49-AA49)))</f>
        <v/>
      </c>
      <c r="S49" s="19">
        <f>IF(W49=0,"",IF(AB49=0,"",(AB49-AC49-(X49+Y49-AA49))/AB49))</f>
        <v/>
      </c>
      <c r="T49" s="38">
        <f>IF(W49=0,"",IF(AG49=1,"Needs a licence first: see the note",IF(AD49=1,"Enter the rate you pay",IF(AF49=1,"Enter the GST rate",IF(AE49=1,"Enter what one pack sells for",IF(AI49=1,"Sells below cost",IF(AH49=1,"More than it can sell before its shelf life","OK")))))))</f>
        <v/>
      </c>
      <c r="U49" s="39" t="inlineStr">
        <is>
          <t>5%: Sch I entry 7</t>
        </is>
      </c>
      <c r="W49">
        <f>IF(LEN(D49&amp;"")=0,0,N(G49))</f>
        <v/>
      </c>
      <c r="X49">
        <f>ROUND(W49*N(H49),2)</f>
        <v/>
      </c>
      <c r="Y49">
        <f>ROUND(X49*N(I49),2)</f>
        <v/>
      </c>
      <c r="Z49">
        <f>IF(F49="Loose",N(J49),N(I49))</f>
        <v/>
      </c>
      <c r="AA49">
        <f>IF(OR('Example Plan'!$C$10="Regular GST, registered before buying",'Example Plan'!$C$10="Regular GST, registering after buying"),IF(Z49&gt;0,Y49,0),0)</f>
        <v/>
      </c>
      <c r="AB49">
        <f>ROUND(W49*N(K49),2)</f>
        <v/>
      </c>
      <c r="AC49">
        <f>IF(AB49=0,0,IF(OR('Example Plan'!$C$10="Regular GST, registered before buying",'Example Plan'!$C$10="Regular GST, registering after buying"),IF(Z49&gt;0,ROUND(AB49-AB49/(1+Z49),2),0),IF('Example Plan'!$C$10="Composition scheme",IF(Z49&gt;0,ROUND(AB49*0.01,2),0),0)))</f>
        <v/>
      </c>
      <c r="AD49">
        <f>IF(W49&gt;0,IF(N(H49)=0,1,0),0)</f>
        <v/>
      </c>
      <c r="AE49">
        <f>IF(W49&gt;0,IF(N(K49)=0,1,0),0)</f>
        <v/>
      </c>
      <c r="AF49">
        <f>IF(W49=0,0,IF(LEN(I49&amp;"")=0,1,IF(F49="Loose",IF(LEN(J49&amp;"")=0,1,0),0)))</f>
        <v/>
      </c>
      <c r="AG49">
        <f>IF(W49=0,0,IF(ISNUMBER(SEARCH("Licence needed",U49&amp;"")),1,0))</f>
        <v/>
      </c>
      <c r="AH49">
        <f>IF(W49=0,0,IF(N(L49)=0,0,IF(N(M49)=0,0,IF(W49/N(L49)*7&gt;N(M49),1,0))))</f>
        <v/>
      </c>
      <c r="AI49">
        <f>IF(W49=0,0,IF(AB49=0,0,IF(AB49-AC49-(X49+Y49-AA49)&lt;0,1,0)))</f>
        <v/>
      </c>
      <c r="AJ49">
        <f>IF(W49&gt;0,1,0)</f>
        <v/>
      </c>
    </row>
    <row r="50" ht="31" customHeight="1">
      <c r="B50" s="32" t="n">
        <v>45</v>
      </c>
      <c r="C50" s="13" t="inlineStr">
        <is>
          <t>Milk, bread &amp; eggs</t>
        </is>
      </c>
      <c r="D50" s="13" t="inlineStr">
        <is>
          <t>Bread</t>
        </is>
      </c>
      <c r="E50" s="13" t="inlineStr">
        <is>
          <t>loaf</t>
        </is>
      </c>
      <c r="F50" s="33" t="inlineStr">
        <is>
          <t>As packed</t>
        </is>
      </c>
      <c r="G50" s="34" t="n">
        <v>40</v>
      </c>
      <c r="H50" s="35" t="n">
        <v>38</v>
      </c>
      <c r="I50" s="36" t="n">
        <v>0</v>
      </c>
      <c r="J50" s="36" t="n">
        <v>0</v>
      </c>
      <c r="K50" s="35" t="n">
        <v>45</v>
      </c>
      <c r="L50" s="34" t="n">
        <v>35</v>
      </c>
      <c r="M50" s="37" t="n">
        <v>4</v>
      </c>
      <c r="N50" s="18">
        <f>IF(W50=0,"",X50+Y50)</f>
        <v/>
      </c>
      <c r="O50" s="18">
        <f>IF(W50=0,"",AA50)</f>
        <v/>
      </c>
      <c r="P50" s="18">
        <f>IF(W50=0,"",X50+Y50-AA50)</f>
        <v/>
      </c>
      <c r="Q50" s="18">
        <f>IF(W50=0,"",AB50)</f>
        <v/>
      </c>
      <c r="R50" s="18">
        <f>IF(W50=0,"",IF(AB50=0,"",AB50-AC50-(X50+Y50-AA50)))</f>
        <v/>
      </c>
      <c r="S50" s="19">
        <f>IF(W50=0,"",IF(AB50=0,"",(AB50-AC50-(X50+Y50-AA50))/AB50))</f>
        <v/>
      </c>
      <c r="T50" s="38">
        <f>IF(W50=0,"",IF(AG50=1,"Needs a licence first: see the note",IF(AD50=1,"Enter the rate you pay",IF(AF50=1,"Enter the GST rate",IF(AE50=1,"Enter what one pack sells for",IF(AI50=1,"Sells below cost",IF(AH50=1,"More than it can sell before its shelf life","OK")))))))</f>
        <v/>
      </c>
      <c r="U50" s="39" t="inlineStr">
        <is>
          <t>Nil: Notification 10/2025, entry 100</t>
        </is>
      </c>
      <c r="W50">
        <f>IF(LEN(D50&amp;"")=0,0,N(G50))</f>
        <v/>
      </c>
      <c r="X50">
        <f>ROUND(W50*N(H50),2)</f>
        <v/>
      </c>
      <c r="Y50">
        <f>ROUND(X50*N(I50),2)</f>
        <v/>
      </c>
      <c r="Z50">
        <f>IF(F50="Loose",N(J50),N(I50))</f>
        <v/>
      </c>
      <c r="AA50">
        <f>IF(OR('Example Plan'!$C$10="Regular GST, registered before buying",'Example Plan'!$C$10="Regular GST, registering after buying"),IF(Z50&gt;0,Y50,0),0)</f>
        <v/>
      </c>
      <c r="AB50">
        <f>ROUND(W50*N(K50),2)</f>
        <v/>
      </c>
      <c r="AC50">
        <f>IF(AB50=0,0,IF(OR('Example Plan'!$C$10="Regular GST, registered before buying",'Example Plan'!$C$10="Regular GST, registering after buying"),IF(Z50&gt;0,ROUND(AB50-AB50/(1+Z50),2),0),IF('Example Plan'!$C$10="Composition scheme",IF(Z50&gt;0,ROUND(AB50*0.01,2),0),0)))</f>
        <v/>
      </c>
      <c r="AD50">
        <f>IF(W50&gt;0,IF(N(H50)=0,1,0),0)</f>
        <v/>
      </c>
      <c r="AE50">
        <f>IF(W50&gt;0,IF(N(K50)=0,1,0),0)</f>
        <v/>
      </c>
      <c r="AF50">
        <f>IF(W50=0,0,IF(LEN(I50&amp;"")=0,1,IF(F50="Loose",IF(LEN(J50&amp;"")=0,1,0),0)))</f>
        <v/>
      </c>
      <c r="AG50">
        <f>IF(W50=0,0,IF(ISNUMBER(SEARCH("Licence needed",U50&amp;"")),1,0))</f>
        <v/>
      </c>
      <c r="AH50">
        <f>IF(W50=0,0,IF(N(L50)=0,0,IF(N(M50)=0,0,IF(W50/N(L50)*7&gt;N(M50),1,0))))</f>
        <v/>
      </c>
      <c r="AI50">
        <f>IF(W50=0,0,IF(AB50=0,0,IF(AB50-AC50-(X50+Y50-AA50)&lt;0,1,0)))</f>
        <v/>
      </c>
      <c r="AJ50">
        <f>IF(W50&gt;0,1,0)</f>
        <v/>
      </c>
    </row>
    <row r="51" ht="31" customHeight="1">
      <c r="B51" s="32" t="n">
        <v>46</v>
      </c>
      <c r="C51" s="13" t="inlineStr">
        <is>
          <t>Milk, bread &amp; eggs</t>
        </is>
      </c>
      <c r="D51" s="13" t="inlineStr">
        <is>
          <t>Eggs</t>
        </is>
      </c>
      <c r="E51" s="13" t="inlineStr">
        <is>
          <t>tray of 30</t>
        </is>
      </c>
      <c r="F51" s="33" t="inlineStr">
        <is>
          <t>As packed</t>
        </is>
      </c>
      <c r="G51" s="34" t="n">
        <v>10</v>
      </c>
      <c r="H51" s="35" t="n">
        <v>165</v>
      </c>
      <c r="I51" s="36" t="n">
        <v>0</v>
      </c>
      <c r="J51" s="36" t="n">
        <v>0</v>
      </c>
      <c r="K51" s="35" t="n">
        <v>195</v>
      </c>
      <c r="L51" s="34" t="n">
        <v>10</v>
      </c>
      <c r="M51" s="37" t="n">
        <v>14</v>
      </c>
      <c r="N51" s="18">
        <f>IF(W51=0,"",X51+Y51)</f>
        <v/>
      </c>
      <c r="O51" s="18">
        <f>IF(W51=0,"",AA51)</f>
        <v/>
      </c>
      <c r="P51" s="18">
        <f>IF(W51=0,"",X51+Y51-AA51)</f>
        <v/>
      </c>
      <c r="Q51" s="18">
        <f>IF(W51=0,"",AB51)</f>
        <v/>
      </c>
      <c r="R51" s="18">
        <f>IF(W51=0,"",IF(AB51=0,"",AB51-AC51-(X51+Y51-AA51)))</f>
        <v/>
      </c>
      <c r="S51" s="19">
        <f>IF(W51=0,"",IF(AB51=0,"",(AB51-AC51-(X51+Y51-AA51))/AB51))</f>
        <v/>
      </c>
      <c r="T51" s="38">
        <f>IF(W51=0,"",IF(AG51=1,"Needs a licence first: see the note",IF(AD51=1,"Enter the rate you pay",IF(AF51=1,"Enter the GST rate",IF(AE51=1,"Enter what one pack sells for",IF(AI51=1,"Sells below cost",IF(AH51=1,"More than it can sell before its shelf life","OK")))))))</f>
        <v/>
      </c>
      <c r="U51" s="39" t="inlineStr">
        <is>
          <t>Nil: Notification 10/2025, entry 18</t>
        </is>
      </c>
      <c r="W51">
        <f>IF(LEN(D51&amp;"")=0,0,N(G51))</f>
        <v/>
      </c>
      <c r="X51">
        <f>ROUND(W51*N(H51),2)</f>
        <v/>
      </c>
      <c r="Y51">
        <f>ROUND(X51*N(I51),2)</f>
        <v/>
      </c>
      <c r="Z51">
        <f>IF(F51="Loose",N(J51),N(I51))</f>
        <v/>
      </c>
      <c r="AA51">
        <f>IF(OR('Example Plan'!$C$10="Regular GST, registered before buying",'Example Plan'!$C$10="Regular GST, registering after buying"),IF(Z51&gt;0,Y51,0),0)</f>
        <v/>
      </c>
      <c r="AB51">
        <f>ROUND(W51*N(K51),2)</f>
        <v/>
      </c>
      <c r="AC51">
        <f>IF(AB51=0,0,IF(OR('Example Plan'!$C$10="Regular GST, registered before buying",'Example Plan'!$C$10="Regular GST, registering after buying"),IF(Z51&gt;0,ROUND(AB51-AB51/(1+Z51),2),0),IF('Example Plan'!$C$10="Composition scheme",IF(Z51&gt;0,ROUND(AB51*0.01,2),0),0)))</f>
        <v/>
      </c>
      <c r="AD51">
        <f>IF(W51&gt;0,IF(N(H51)=0,1,0),0)</f>
        <v/>
      </c>
      <c r="AE51">
        <f>IF(W51&gt;0,IF(N(K51)=0,1,0),0)</f>
        <v/>
      </c>
      <c r="AF51">
        <f>IF(W51=0,0,IF(LEN(I51&amp;"")=0,1,IF(F51="Loose",IF(LEN(J51&amp;"")=0,1,0),0)))</f>
        <v/>
      </c>
      <c r="AG51">
        <f>IF(W51=0,0,IF(ISNUMBER(SEARCH("Licence needed",U51&amp;"")),1,0))</f>
        <v/>
      </c>
      <c r="AH51">
        <f>IF(W51=0,0,IF(N(L51)=0,0,IF(N(M51)=0,0,IF(W51/N(L51)*7&gt;N(M51),1,0))))</f>
        <v/>
      </c>
      <c r="AI51">
        <f>IF(W51=0,0,IF(AB51=0,0,IF(AB51-AC51-(X51+Y51-AA51)&lt;0,1,0)))</f>
        <v/>
      </c>
      <c r="AJ51">
        <f>IF(W51&gt;0,1,0)</f>
        <v/>
      </c>
    </row>
    <row r="52" ht="31" customHeight="1">
      <c r="B52" s="32" t="n">
        <v>47</v>
      </c>
      <c r="C52" s="13" t="inlineStr">
        <is>
          <t>Drinks</t>
        </is>
      </c>
      <c r="D52" s="13" t="inlineStr">
        <is>
          <t>Packaged drinking water</t>
        </is>
      </c>
      <c r="E52" s="13" t="inlineStr">
        <is>
          <t>1 litre bottle</t>
        </is>
      </c>
      <c r="F52" s="33" t="inlineStr">
        <is>
          <t>As packed</t>
        </is>
      </c>
      <c r="G52" s="34" t="n">
        <v>48</v>
      </c>
      <c r="H52" s="35" t="n">
        <v>15</v>
      </c>
      <c r="I52" s="36" t="n">
        <v>0.05</v>
      </c>
      <c r="J52" s="36" t="n">
        <v>0.05</v>
      </c>
      <c r="K52" s="35" t="n">
        <v>20</v>
      </c>
      <c r="L52" s="34" t="n"/>
      <c r="M52" s="37" t="n"/>
      <c r="N52" s="18">
        <f>IF(W52=0,"",X52+Y52)</f>
        <v/>
      </c>
      <c r="O52" s="18">
        <f>IF(W52=0,"",AA52)</f>
        <v/>
      </c>
      <c r="P52" s="18">
        <f>IF(W52=0,"",X52+Y52-AA52)</f>
        <v/>
      </c>
      <c r="Q52" s="18">
        <f>IF(W52=0,"",AB52)</f>
        <v/>
      </c>
      <c r="R52" s="18">
        <f>IF(W52=0,"",IF(AB52=0,"",AB52-AC52-(X52+Y52-AA52)))</f>
        <v/>
      </c>
      <c r="S52" s="19">
        <f>IF(W52=0,"",IF(AB52=0,"",(AB52-AC52-(X52+Y52-AA52))/AB52))</f>
        <v/>
      </c>
      <c r="T52" s="38">
        <f>IF(W52=0,"",IF(AG52=1,"Needs a licence first: see the note",IF(AD52=1,"Enter the rate you pay",IF(AF52=1,"Enter the GST rate",IF(AE52=1,"Enter what one pack sells for",IF(AI52=1,"Sells below cost",IF(AH52=1,"More than it can sell before its shelf life","OK")))))))</f>
        <v/>
      </c>
      <c r="U52" s="39" t="inlineStr">
        <is>
          <t>5%: Sch I entry 146 (not sweetened or flavoured)</t>
        </is>
      </c>
      <c r="W52">
        <f>IF(LEN(D52&amp;"")=0,0,N(G52))</f>
        <v/>
      </c>
      <c r="X52">
        <f>ROUND(W52*N(H52),2)</f>
        <v/>
      </c>
      <c r="Y52">
        <f>ROUND(X52*N(I52),2)</f>
        <v/>
      </c>
      <c r="Z52">
        <f>IF(F52="Loose",N(J52),N(I52))</f>
        <v/>
      </c>
      <c r="AA52">
        <f>IF(OR('Example Plan'!$C$10="Regular GST, registered before buying",'Example Plan'!$C$10="Regular GST, registering after buying"),IF(Z52&gt;0,Y52,0),0)</f>
        <v/>
      </c>
      <c r="AB52">
        <f>ROUND(W52*N(K52),2)</f>
        <v/>
      </c>
      <c r="AC52">
        <f>IF(AB52=0,0,IF(OR('Example Plan'!$C$10="Regular GST, registered before buying",'Example Plan'!$C$10="Regular GST, registering after buying"),IF(Z52&gt;0,ROUND(AB52-AB52/(1+Z52),2),0),IF('Example Plan'!$C$10="Composition scheme",IF(Z52&gt;0,ROUND(AB52*0.01,2),0),0)))</f>
        <v/>
      </c>
      <c r="AD52">
        <f>IF(W52&gt;0,IF(N(H52)=0,1,0),0)</f>
        <v/>
      </c>
      <c r="AE52">
        <f>IF(W52&gt;0,IF(N(K52)=0,1,0),0)</f>
        <v/>
      </c>
      <c r="AF52">
        <f>IF(W52=0,0,IF(LEN(I52&amp;"")=0,1,IF(F52="Loose",IF(LEN(J52&amp;"")=0,1,0),0)))</f>
        <v/>
      </c>
      <c r="AG52">
        <f>IF(W52=0,0,IF(ISNUMBER(SEARCH("Licence needed",U52&amp;"")),1,0))</f>
        <v/>
      </c>
      <c r="AH52">
        <f>IF(W52=0,0,IF(N(L52)=0,0,IF(N(M52)=0,0,IF(W52/N(L52)*7&gt;N(M52),1,0))))</f>
        <v/>
      </c>
      <c r="AI52">
        <f>IF(W52=0,0,IF(AB52=0,0,IF(AB52-AC52-(X52+Y52-AA52)&lt;0,1,0)))</f>
        <v/>
      </c>
      <c r="AJ52">
        <f>IF(W52&gt;0,1,0)</f>
        <v/>
      </c>
    </row>
    <row r="53" ht="31" customHeight="1">
      <c r="B53" s="32" t="n">
        <v>48</v>
      </c>
      <c r="C53" s="13" t="inlineStr">
        <is>
          <t>Drinks</t>
        </is>
      </c>
      <c r="D53" s="13" t="inlineStr">
        <is>
          <t>Soft drink (sweetened, fizzy)</t>
        </is>
      </c>
      <c r="E53" s="13" t="inlineStr">
        <is>
          <t>750 ml bottle</t>
        </is>
      </c>
      <c r="F53" s="33" t="inlineStr">
        <is>
          <t>As packed</t>
        </is>
      </c>
      <c r="G53" s="34" t="n">
        <v>24</v>
      </c>
      <c r="H53" s="35" t="n">
        <v>24</v>
      </c>
      <c r="I53" s="36" t="n">
        <v>0.4</v>
      </c>
      <c r="J53" s="36" t="n">
        <v>0.4</v>
      </c>
      <c r="K53" s="35" t="n">
        <v>40</v>
      </c>
      <c r="L53" s="34" t="n"/>
      <c r="M53" s="37" t="n"/>
      <c r="N53" s="18">
        <f>IF(W53=0,"",X53+Y53)</f>
        <v/>
      </c>
      <c r="O53" s="18">
        <f>IF(W53=0,"",AA53)</f>
        <v/>
      </c>
      <c r="P53" s="18">
        <f>IF(W53=0,"",X53+Y53-AA53)</f>
        <v/>
      </c>
      <c r="Q53" s="18">
        <f>IF(W53=0,"",AB53)</f>
        <v/>
      </c>
      <c r="R53" s="18">
        <f>IF(W53=0,"",IF(AB53=0,"",AB53-AC53-(X53+Y53-AA53)))</f>
        <v/>
      </c>
      <c r="S53" s="19">
        <f>IF(W53=0,"",IF(AB53=0,"",(AB53-AC53-(X53+Y53-AA53))/AB53))</f>
        <v/>
      </c>
      <c r="T53" s="38">
        <f>IF(W53=0,"",IF(AG53=1,"Needs a licence first: see the note",IF(AD53=1,"Enter the rate you pay",IF(AF53=1,"Enter the GST rate",IF(AE53=1,"Enter what one pack sells for",IF(AI53=1,"Sells below cost",IF(AH53=1,"More than it can sell before its shelf life","OK")))))))</f>
        <v/>
      </c>
      <c r="U53" s="39" t="inlineStr">
        <is>
          <t>40%: Notification 9/2025, Sch III entry 1</t>
        </is>
      </c>
      <c r="W53">
        <f>IF(LEN(D53&amp;"")=0,0,N(G53))</f>
        <v/>
      </c>
      <c r="X53">
        <f>ROUND(W53*N(H53),2)</f>
        <v/>
      </c>
      <c r="Y53">
        <f>ROUND(X53*N(I53),2)</f>
        <v/>
      </c>
      <c r="Z53">
        <f>IF(F53="Loose",N(J53),N(I53))</f>
        <v/>
      </c>
      <c r="AA53">
        <f>IF(OR('Example Plan'!$C$10="Regular GST, registered before buying",'Example Plan'!$C$10="Regular GST, registering after buying"),IF(Z53&gt;0,Y53,0),0)</f>
        <v/>
      </c>
      <c r="AB53">
        <f>ROUND(W53*N(K53),2)</f>
        <v/>
      </c>
      <c r="AC53">
        <f>IF(AB53=0,0,IF(OR('Example Plan'!$C$10="Regular GST, registered before buying",'Example Plan'!$C$10="Regular GST, registering after buying"),IF(Z53&gt;0,ROUND(AB53-AB53/(1+Z53),2),0),IF('Example Plan'!$C$10="Composition scheme",IF(Z53&gt;0,ROUND(AB53*0.01,2),0),0)))</f>
        <v/>
      </c>
      <c r="AD53">
        <f>IF(W53&gt;0,IF(N(H53)=0,1,0),0)</f>
        <v/>
      </c>
      <c r="AE53">
        <f>IF(W53&gt;0,IF(N(K53)=0,1,0),0)</f>
        <v/>
      </c>
      <c r="AF53">
        <f>IF(W53=0,0,IF(LEN(I53&amp;"")=0,1,IF(F53="Loose",IF(LEN(J53&amp;"")=0,1,0),0)))</f>
        <v/>
      </c>
      <c r="AG53">
        <f>IF(W53=0,0,IF(ISNUMBER(SEARCH("Licence needed",U53&amp;"")),1,0))</f>
        <v/>
      </c>
      <c r="AH53">
        <f>IF(W53=0,0,IF(N(L53)=0,0,IF(N(M53)=0,0,IF(W53/N(L53)*7&gt;N(M53),1,0))))</f>
        <v/>
      </c>
      <c r="AI53">
        <f>IF(W53=0,0,IF(AB53=0,0,IF(AB53-AC53-(X53+Y53-AA53)&lt;0,1,0)))</f>
        <v/>
      </c>
      <c r="AJ53">
        <f>IF(W53&gt;0,1,0)</f>
        <v/>
      </c>
    </row>
    <row r="54" ht="31" customHeight="1">
      <c r="B54" s="32" t="n">
        <v>49</v>
      </c>
      <c r="C54" s="13" t="inlineStr">
        <is>
          <t>Drinks</t>
        </is>
      </c>
      <c r="D54" s="13" t="inlineStr">
        <is>
          <t>Fruit drink</t>
        </is>
      </c>
      <c r="E54" s="13" t="inlineStr">
        <is>
          <t>600 ml bottle</t>
        </is>
      </c>
      <c r="F54" s="33" t="inlineStr">
        <is>
          <t>As packed</t>
        </is>
      </c>
      <c r="G54" s="34" t="n">
        <v>24</v>
      </c>
      <c r="H54" s="35" t="n">
        <v>25</v>
      </c>
      <c r="I54" s="36" t="n">
        <v>0.05</v>
      </c>
      <c r="J54" s="36" t="n">
        <v>0.05</v>
      </c>
      <c r="K54" s="35" t="n">
        <v>30</v>
      </c>
      <c r="L54" s="34" t="n"/>
      <c r="M54" s="37" t="n"/>
      <c r="N54" s="18">
        <f>IF(W54=0,"",X54+Y54)</f>
        <v/>
      </c>
      <c r="O54" s="18">
        <f>IF(W54=0,"",AA54)</f>
        <v/>
      </c>
      <c r="P54" s="18">
        <f>IF(W54=0,"",X54+Y54-AA54)</f>
        <v/>
      </c>
      <c r="Q54" s="18">
        <f>IF(W54=0,"",AB54)</f>
        <v/>
      </c>
      <c r="R54" s="18">
        <f>IF(W54=0,"",IF(AB54=0,"",AB54-AC54-(X54+Y54-AA54)))</f>
        <v/>
      </c>
      <c r="S54" s="19">
        <f>IF(W54=0,"",IF(AB54=0,"",(AB54-AC54-(X54+Y54-AA54))/AB54))</f>
        <v/>
      </c>
      <c r="T54" s="38">
        <f>IF(W54=0,"",IF(AG54=1,"Needs a licence first: see the note",IF(AD54=1,"Enter the rate you pay",IF(AF54=1,"Enter the GST rate",IF(AE54=1,"Enter what one pack sells for",IF(AI54=1,"Sells below cost",IF(AH54=1,"More than it can sell before its shelf life","OK")))))))</f>
        <v/>
      </c>
      <c r="U54" s="39" t="inlineStr">
        <is>
          <t>5%: Sch I entry 150 (not carbonated)</t>
        </is>
      </c>
      <c r="W54">
        <f>IF(LEN(D54&amp;"")=0,0,N(G54))</f>
        <v/>
      </c>
      <c r="X54">
        <f>ROUND(W54*N(H54),2)</f>
        <v/>
      </c>
      <c r="Y54">
        <f>ROUND(X54*N(I54),2)</f>
        <v/>
      </c>
      <c r="Z54">
        <f>IF(F54="Loose",N(J54),N(I54))</f>
        <v/>
      </c>
      <c r="AA54">
        <f>IF(OR('Example Plan'!$C$10="Regular GST, registered before buying",'Example Plan'!$C$10="Regular GST, registering after buying"),IF(Z54&gt;0,Y54,0),0)</f>
        <v/>
      </c>
      <c r="AB54">
        <f>ROUND(W54*N(K54),2)</f>
        <v/>
      </c>
      <c r="AC54">
        <f>IF(AB54=0,0,IF(OR('Example Plan'!$C$10="Regular GST, registered before buying",'Example Plan'!$C$10="Regular GST, registering after buying"),IF(Z54&gt;0,ROUND(AB54-AB54/(1+Z54),2),0),IF('Example Plan'!$C$10="Composition scheme",IF(Z54&gt;0,ROUND(AB54*0.01,2),0),0)))</f>
        <v/>
      </c>
      <c r="AD54">
        <f>IF(W54&gt;0,IF(N(H54)=0,1,0),0)</f>
        <v/>
      </c>
      <c r="AE54">
        <f>IF(W54&gt;0,IF(N(K54)=0,1,0),0)</f>
        <v/>
      </c>
      <c r="AF54">
        <f>IF(W54=0,0,IF(LEN(I54&amp;"")=0,1,IF(F54="Loose",IF(LEN(J54&amp;"")=0,1,0),0)))</f>
        <v/>
      </c>
      <c r="AG54">
        <f>IF(W54=0,0,IF(ISNUMBER(SEARCH("Licence needed",U54&amp;"")),1,0))</f>
        <v/>
      </c>
      <c r="AH54">
        <f>IF(W54=0,0,IF(N(L54)=0,0,IF(N(M54)=0,0,IF(W54/N(L54)*7&gt;N(M54),1,0))))</f>
        <v/>
      </c>
      <c r="AI54">
        <f>IF(W54=0,0,IF(AB54=0,0,IF(AB54-AC54-(X54+Y54-AA54)&lt;0,1,0)))</f>
        <v/>
      </c>
      <c r="AJ54">
        <f>IF(W54&gt;0,1,0)</f>
        <v/>
      </c>
    </row>
    <row r="55" ht="31" customHeight="1">
      <c r="B55" s="32" t="n">
        <v>50</v>
      </c>
      <c r="C55" s="13" t="inlineStr">
        <is>
          <t>Personal care</t>
        </is>
      </c>
      <c r="D55" s="13" t="inlineStr">
        <is>
          <t>Bath soap</t>
        </is>
      </c>
      <c r="E55" s="13" t="inlineStr">
        <is>
          <t>bar</t>
        </is>
      </c>
      <c r="F55" s="33" t="inlineStr">
        <is>
          <t>As packed</t>
        </is>
      </c>
      <c r="G55" s="34" t="n">
        <v>60</v>
      </c>
      <c r="H55" s="35" t="n">
        <v>30</v>
      </c>
      <c r="I55" s="36" t="n">
        <v>0.05</v>
      </c>
      <c r="J55" s="36" t="n">
        <v>0.05</v>
      </c>
      <c r="K55" s="35" t="n">
        <v>38</v>
      </c>
      <c r="L55" s="34" t="n"/>
      <c r="M55" s="37" t="n"/>
      <c r="N55" s="18">
        <f>IF(W55=0,"",X55+Y55)</f>
        <v/>
      </c>
      <c r="O55" s="18">
        <f>IF(W55=0,"",AA55)</f>
        <v/>
      </c>
      <c r="P55" s="18">
        <f>IF(W55=0,"",X55+Y55-AA55)</f>
        <v/>
      </c>
      <c r="Q55" s="18">
        <f>IF(W55=0,"",AB55)</f>
        <v/>
      </c>
      <c r="R55" s="18">
        <f>IF(W55=0,"",IF(AB55=0,"",AB55-AC55-(X55+Y55-AA55)))</f>
        <v/>
      </c>
      <c r="S55" s="19">
        <f>IF(W55=0,"",IF(AB55=0,"",(AB55-AC55-(X55+Y55-AA55))/AB55))</f>
        <v/>
      </c>
      <c r="T55" s="38">
        <f>IF(W55=0,"",IF(AG55=1,"Needs a licence first: see the note",IF(AD55=1,"Enter the rate you pay",IF(AF55=1,"Enter the GST rate",IF(AE55=1,"Enter what one pack sells for",IF(AI55=1,"Sells below cost",IF(AH55=1,"More than it can sell before its shelf life","OK")))))))</f>
        <v/>
      </c>
      <c r="U55" s="39" t="inlineStr">
        <is>
          <t>5%: Sch I entry 251 (toilet soap bars)</t>
        </is>
      </c>
      <c r="W55">
        <f>IF(LEN(D55&amp;"")=0,0,N(G55))</f>
        <v/>
      </c>
      <c r="X55">
        <f>ROUND(W55*N(H55),2)</f>
        <v/>
      </c>
      <c r="Y55">
        <f>ROUND(X55*N(I55),2)</f>
        <v/>
      </c>
      <c r="Z55">
        <f>IF(F55="Loose",N(J55),N(I55))</f>
        <v/>
      </c>
      <c r="AA55">
        <f>IF(OR('Example Plan'!$C$10="Regular GST, registered before buying",'Example Plan'!$C$10="Regular GST, registering after buying"),IF(Z55&gt;0,Y55,0),0)</f>
        <v/>
      </c>
      <c r="AB55">
        <f>ROUND(W55*N(K55),2)</f>
        <v/>
      </c>
      <c r="AC55">
        <f>IF(AB55=0,0,IF(OR('Example Plan'!$C$10="Regular GST, registered before buying",'Example Plan'!$C$10="Regular GST, registering after buying"),IF(Z55&gt;0,ROUND(AB55-AB55/(1+Z55),2),0),IF('Example Plan'!$C$10="Composition scheme",IF(Z55&gt;0,ROUND(AB55*0.01,2),0),0)))</f>
        <v/>
      </c>
      <c r="AD55">
        <f>IF(W55&gt;0,IF(N(H55)=0,1,0),0)</f>
        <v/>
      </c>
      <c r="AE55">
        <f>IF(W55&gt;0,IF(N(K55)=0,1,0),0)</f>
        <v/>
      </c>
      <c r="AF55">
        <f>IF(W55=0,0,IF(LEN(I55&amp;"")=0,1,IF(F55="Loose",IF(LEN(J55&amp;"")=0,1,0),0)))</f>
        <v/>
      </c>
      <c r="AG55">
        <f>IF(W55=0,0,IF(ISNUMBER(SEARCH("Licence needed",U55&amp;"")),1,0))</f>
        <v/>
      </c>
      <c r="AH55">
        <f>IF(W55=0,0,IF(N(L55)=0,0,IF(N(M55)=0,0,IF(W55/N(L55)*7&gt;N(M55),1,0))))</f>
        <v/>
      </c>
      <c r="AI55">
        <f>IF(W55=0,0,IF(AB55=0,0,IF(AB55-AC55-(X55+Y55-AA55)&lt;0,1,0)))</f>
        <v/>
      </c>
      <c r="AJ55">
        <f>IF(W55&gt;0,1,0)</f>
        <v/>
      </c>
    </row>
    <row r="56" ht="31" customHeight="1">
      <c r="B56" s="32" t="n">
        <v>51</v>
      </c>
      <c r="C56" s="13" t="inlineStr">
        <is>
          <t>Personal care</t>
        </is>
      </c>
      <c r="D56" s="13" t="inlineStr">
        <is>
          <t>Shampoo</t>
        </is>
      </c>
      <c r="E56" s="13" t="inlineStr">
        <is>
          <t>180 ml bottle</t>
        </is>
      </c>
      <c r="F56" s="33" t="inlineStr">
        <is>
          <t>As packed</t>
        </is>
      </c>
      <c r="G56" s="34" t="n">
        <v>10</v>
      </c>
      <c r="H56" s="35" t="n">
        <v>150</v>
      </c>
      <c r="I56" s="36" t="n">
        <v>0.05</v>
      </c>
      <c r="J56" s="36" t="n">
        <v>0.05</v>
      </c>
      <c r="K56" s="35" t="n">
        <v>185</v>
      </c>
      <c r="L56" s="34" t="n"/>
      <c r="M56" s="37" t="n"/>
      <c r="N56" s="18">
        <f>IF(W56=0,"",X56+Y56)</f>
        <v/>
      </c>
      <c r="O56" s="18">
        <f>IF(W56=0,"",AA56)</f>
        <v/>
      </c>
      <c r="P56" s="18">
        <f>IF(W56=0,"",X56+Y56-AA56)</f>
        <v/>
      </c>
      <c r="Q56" s="18">
        <f>IF(W56=0,"",AB56)</f>
        <v/>
      </c>
      <c r="R56" s="18">
        <f>IF(W56=0,"",IF(AB56=0,"",AB56-AC56-(X56+Y56-AA56)))</f>
        <v/>
      </c>
      <c r="S56" s="19">
        <f>IF(W56=0,"",IF(AB56=0,"",(AB56-AC56-(X56+Y56-AA56))/AB56))</f>
        <v/>
      </c>
      <c r="T56" s="38">
        <f>IF(W56=0,"",IF(AG56=1,"Needs a licence first: see the note",IF(AD56=1,"Enter the rate you pay",IF(AF56=1,"Enter the GST rate",IF(AE56=1,"Enter what one pack sells for",IF(AI56=1,"Sells below cost",IF(AH56=1,"More than it can sell before its shelf life","OK")))))))</f>
        <v/>
      </c>
      <c r="U56" s="39" t="inlineStr">
        <is>
          <t>5%: Sch I entry 245</t>
        </is>
      </c>
      <c r="W56">
        <f>IF(LEN(D56&amp;"")=0,0,N(G56))</f>
        <v/>
      </c>
      <c r="X56">
        <f>ROUND(W56*N(H56),2)</f>
        <v/>
      </c>
      <c r="Y56">
        <f>ROUND(X56*N(I56),2)</f>
        <v/>
      </c>
      <c r="Z56">
        <f>IF(F56="Loose",N(J56),N(I56))</f>
        <v/>
      </c>
      <c r="AA56">
        <f>IF(OR('Example Plan'!$C$10="Regular GST, registered before buying",'Example Plan'!$C$10="Regular GST, registering after buying"),IF(Z56&gt;0,Y56,0),0)</f>
        <v/>
      </c>
      <c r="AB56">
        <f>ROUND(W56*N(K56),2)</f>
        <v/>
      </c>
      <c r="AC56">
        <f>IF(AB56=0,0,IF(OR('Example Plan'!$C$10="Regular GST, registered before buying",'Example Plan'!$C$10="Regular GST, registering after buying"),IF(Z56&gt;0,ROUND(AB56-AB56/(1+Z56),2),0),IF('Example Plan'!$C$10="Composition scheme",IF(Z56&gt;0,ROUND(AB56*0.01,2),0),0)))</f>
        <v/>
      </c>
      <c r="AD56">
        <f>IF(W56&gt;0,IF(N(H56)=0,1,0),0)</f>
        <v/>
      </c>
      <c r="AE56">
        <f>IF(W56&gt;0,IF(N(K56)=0,1,0),0)</f>
        <v/>
      </c>
      <c r="AF56">
        <f>IF(W56=0,0,IF(LEN(I56&amp;"")=0,1,IF(F56="Loose",IF(LEN(J56&amp;"")=0,1,0),0)))</f>
        <v/>
      </c>
      <c r="AG56">
        <f>IF(W56=0,0,IF(ISNUMBER(SEARCH("Licence needed",U56&amp;"")),1,0))</f>
        <v/>
      </c>
      <c r="AH56">
        <f>IF(W56=0,0,IF(N(L56)=0,0,IF(N(M56)=0,0,IF(W56/N(L56)*7&gt;N(M56),1,0))))</f>
        <v/>
      </c>
      <c r="AI56">
        <f>IF(W56=0,0,IF(AB56=0,0,IF(AB56-AC56-(X56+Y56-AA56)&lt;0,1,0)))</f>
        <v/>
      </c>
      <c r="AJ56">
        <f>IF(W56&gt;0,1,0)</f>
        <v/>
      </c>
    </row>
    <row r="57" ht="31" customHeight="1">
      <c r="B57" s="32" t="n">
        <v>52</v>
      </c>
      <c r="C57" s="13" t="inlineStr">
        <is>
          <t>Personal care</t>
        </is>
      </c>
      <c r="D57" s="13" t="inlineStr">
        <is>
          <t>Hair oil</t>
        </is>
      </c>
      <c r="E57" s="13" t="inlineStr">
        <is>
          <t>200 ml bottle</t>
        </is>
      </c>
      <c r="F57" s="33" t="inlineStr">
        <is>
          <t>As packed</t>
        </is>
      </c>
      <c r="G57" s="34" t="n">
        <v>15</v>
      </c>
      <c r="H57" s="35" t="n">
        <v>85</v>
      </c>
      <c r="I57" s="36" t="n">
        <v>0.05</v>
      </c>
      <c r="J57" s="36" t="n">
        <v>0.05</v>
      </c>
      <c r="K57" s="35" t="n">
        <v>105</v>
      </c>
      <c r="L57" s="34" t="n"/>
      <c r="M57" s="37" t="n"/>
      <c r="N57" s="18">
        <f>IF(W57=0,"",X57+Y57)</f>
        <v/>
      </c>
      <c r="O57" s="18">
        <f>IF(W57=0,"",AA57)</f>
        <v/>
      </c>
      <c r="P57" s="18">
        <f>IF(W57=0,"",X57+Y57-AA57)</f>
        <v/>
      </c>
      <c r="Q57" s="18">
        <f>IF(W57=0,"",AB57)</f>
        <v/>
      </c>
      <c r="R57" s="18">
        <f>IF(W57=0,"",IF(AB57=0,"",AB57-AC57-(X57+Y57-AA57)))</f>
        <v/>
      </c>
      <c r="S57" s="19">
        <f>IF(W57=0,"",IF(AB57=0,"",(AB57-AC57-(X57+Y57-AA57))/AB57))</f>
        <v/>
      </c>
      <c r="T57" s="38">
        <f>IF(W57=0,"",IF(AG57=1,"Needs a licence first: see the note",IF(AD57=1,"Enter the rate you pay",IF(AF57=1,"Enter the GST rate",IF(AE57=1,"Enter what one pack sells for",IF(AI57=1,"Sells below cost",IF(AH57=1,"More than it can sell before its shelf life","OK")))))))</f>
        <v/>
      </c>
      <c r="U57" s="39" t="inlineStr">
        <is>
          <t>5%: Sch I entry 245</t>
        </is>
      </c>
      <c r="W57">
        <f>IF(LEN(D57&amp;"")=0,0,N(G57))</f>
        <v/>
      </c>
      <c r="X57">
        <f>ROUND(W57*N(H57),2)</f>
        <v/>
      </c>
      <c r="Y57">
        <f>ROUND(X57*N(I57),2)</f>
        <v/>
      </c>
      <c r="Z57">
        <f>IF(F57="Loose",N(J57),N(I57))</f>
        <v/>
      </c>
      <c r="AA57">
        <f>IF(OR('Example Plan'!$C$10="Regular GST, registered before buying",'Example Plan'!$C$10="Regular GST, registering after buying"),IF(Z57&gt;0,Y57,0),0)</f>
        <v/>
      </c>
      <c r="AB57">
        <f>ROUND(W57*N(K57),2)</f>
        <v/>
      </c>
      <c r="AC57">
        <f>IF(AB57=0,0,IF(OR('Example Plan'!$C$10="Regular GST, registered before buying",'Example Plan'!$C$10="Regular GST, registering after buying"),IF(Z57&gt;0,ROUND(AB57-AB57/(1+Z57),2),0),IF('Example Plan'!$C$10="Composition scheme",IF(Z57&gt;0,ROUND(AB57*0.01,2),0),0)))</f>
        <v/>
      </c>
      <c r="AD57">
        <f>IF(W57&gt;0,IF(N(H57)=0,1,0),0)</f>
        <v/>
      </c>
      <c r="AE57">
        <f>IF(W57&gt;0,IF(N(K57)=0,1,0),0)</f>
        <v/>
      </c>
      <c r="AF57">
        <f>IF(W57=0,0,IF(LEN(I57&amp;"")=0,1,IF(F57="Loose",IF(LEN(J57&amp;"")=0,1,0),0)))</f>
        <v/>
      </c>
      <c r="AG57">
        <f>IF(W57=0,0,IF(ISNUMBER(SEARCH("Licence needed",U57&amp;"")),1,0))</f>
        <v/>
      </c>
      <c r="AH57">
        <f>IF(W57=0,0,IF(N(L57)=0,0,IF(N(M57)=0,0,IF(W57/N(L57)*7&gt;N(M57),1,0))))</f>
        <v/>
      </c>
      <c r="AI57">
        <f>IF(W57=0,0,IF(AB57=0,0,IF(AB57-AC57-(X57+Y57-AA57)&lt;0,1,0)))</f>
        <v/>
      </c>
      <c r="AJ57">
        <f>IF(W57&gt;0,1,0)</f>
        <v/>
      </c>
    </row>
    <row r="58" ht="31" customHeight="1">
      <c r="B58" s="32" t="n">
        <v>53</v>
      </c>
      <c r="C58" s="13" t="inlineStr">
        <is>
          <t>Personal care</t>
        </is>
      </c>
      <c r="D58" s="13" t="inlineStr">
        <is>
          <t>Toothpaste</t>
        </is>
      </c>
      <c r="E58" s="13" t="inlineStr">
        <is>
          <t>150 g tube</t>
        </is>
      </c>
      <c r="F58" s="33" t="inlineStr">
        <is>
          <t>As packed</t>
        </is>
      </c>
      <c r="G58" s="34" t="n">
        <v>30</v>
      </c>
      <c r="H58" s="35" t="n">
        <v>85</v>
      </c>
      <c r="I58" s="36" t="n">
        <v>0.05</v>
      </c>
      <c r="J58" s="36" t="n">
        <v>0.05</v>
      </c>
      <c r="K58" s="35" t="n">
        <v>105</v>
      </c>
      <c r="L58" s="34" t="n"/>
      <c r="M58" s="37" t="n"/>
      <c r="N58" s="18">
        <f>IF(W58=0,"",X58+Y58)</f>
        <v/>
      </c>
      <c r="O58" s="18">
        <f>IF(W58=0,"",AA58)</f>
        <v/>
      </c>
      <c r="P58" s="18">
        <f>IF(W58=0,"",X58+Y58-AA58)</f>
        <v/>
      </c>
      <c r="Q58" s="18">
        <f>IF(W58=0,"",AB58)</f>
        <v/>
      </c>
      <c r="R58" s="18">
        <f>IF(W58=0,"",IF(AB58=0,"",AB58-AC58-(X58+Y58-AA58)))</f>
        <v/>
      </c>
      <c r="S58" s="19">
        <f>IF(W58=0,"",IF(AB58=0,"",(AB58-AC58-(X58+Y58-AA58))/AB58))</f>
        <v/>
      </c>
      <c r="T58" s="38">
        <f>IF(W58=0,"",IF(AG58=1,"Needs a licence first: see the note",IF(AD58=1,"Enter the rate you pay",IF(AF58=1,"Enter the GST rate",IF(AE58=1,"Enter what one pack sells for",IF(AI58=1,"Sells below cost",IF(AH58=1,"More than it can sell before its shelf life","OK")))))))</f>
        <v/>
      </c>
      <c r="U58" s="39" t="inlineStr">
        <is>
          <t>5%: Sch I entry 246</t>
        </is>
      </c>
      <c r="W58">
        <f>IF(LEN(D58&amp;"")=0,0,N(G58))</f>
        <v/>
      </c>
      <c r="X58">
        <f>ROUND(W58*N(H58),2)</f>
        <v/>
      </c>
      <c r="Y58">
        <f>ROUND(X58*N(I58),2)</f>
        <v/>
      </c>
      <c r="Z58">
        <f>IF(F58="Loose",N(J58),N(I58))</f>
        <v/>
      </c>
      <c r="AA58">
        <f>IF(OR('Example Plan'!$C$10="Regular GST, registered before buying",'Example Plan'!$C$10="Regular GST, registering after buying"),IF(Z58&gt;0,Y58,0),0)</f>
        <v/>
      </c>
      <c r="AB58">
        <f>ROUND(W58*N(K58),2)</f>
        <v/>
      </c>
      <c r="AC58">
        <f>IF(AB58=0,0,IF(OR('Example Plan'!$C$10="Regular GST, registered before buying",'Example Plan'!$C$10="Regular GST, registering after buying"),IF(Z58&gt;0,ROUND(AB58-AB58/(1+Z58),2),0),IF('Example Plan'!$C$10="Composition scheme",IF(Z58&gt;0,ROUND(AB58*0.01,2),0),0)))</f>
        <v/>
      </c>
      <c r="AD58">
        <f>IF(W58&gt;0,IF(N(H58)=0,1,0),0)</f>
        <v/>
      </c>
      <c r="AE58">
        <f>IF(W58&gt;0,IF(N(K58)=0,1,0),0)</f>
        <v/>
      </c>
      <c r="AF58">
        <f>IF(W58=0,0,IF(LEN(I58&amp;"")=0,1,IF(F58="Loose",IF(LEN(J58&amp;"")=0,1,0),0)))</f>
        <v/>
      </c>
      <c r="AG58">
        <f>IF(W58=0,0,IF(ISNUMBER(SEARCH("Licence needed",U58&amp;"")),1,0))</f>
        <v/>
      </c>
      <c r="AH58">
        <f>IF(W58=0,0,IF(N(L58)=0,0,IF(N(M58)=0,0,IF(W58/N(L58)*7&gt;N(M58),1,0))))</f>
        <v/>
      </c>
      <c r="AI58">
        <f>IF(W58=0,0,IF(AB58=0,0,IF(AB58-AC58-(X58+Y58-AA58)&lt;0,1,0)))</f>
        <v/>
      </c>
      <c r="AJ58">
        <f>IF(W58&gt;0,1,0)</f>
        <v/>
      </c>
    </row>
    <row r="59" ht="31" customHeight="1">
      <c r="B59" s="32" t="n">
        <v>54</v>
      </c>
      <c r="C59" s="13" t="inlineStr">
        <is>
          <t>Personal care</t>
        </is>
      </c>
      <c r="D59" s="13" t="inlineStr">
        <is>
          <t>Toothbrush</t>
        </is>
      </c>
      <c r="E59" s="13" t="inlineStr">
        <is>
          <t>piece</t>
        </is>
      </c>
      <c r="F59" s="33" t="inlineStr">
        <is>
          <t>As packed</t>
        </is>
      </c>
      <c r="G59" s="34" t="n">
        <v>30</v>
      </c>
      <c r="H59" s="35" t="n">
        <v>22</v>
      </c>
      <c r="I59" s="36" t="n">
        <v>0.05</v>
      </c>
      <c r="J59" s="36" t="n">
        <v>0.05</v>
      </c>
      <c r="K59" s="35" t="n">
        <v>30</v>
      </c>
      <c r="L59" s="34" t="n"/>
      <c r="M59" s="37" t="n"/>
      <c r="N59" s="18">
        <f>IF(W59=0,"",X59+Y59)</f>
        <v/>
      </c>
      <c r="O59" s="18">
        <f>IF(W59=0,"",AA59)</f>
        <v/>
      </c>
      <c r="P59" s="18">
        <f>IF(W59=0,"",X59+Y59-AA59)</f>
        <v/>
      </c>
      <c r="Q59" s="18">
        <f>IF(W59=0,"",AB59)</f>
        <v/>
      </c>
      <c r="R59" s="18">
        <f>IF(W59=0,"",IF(AB59=0,"",AB59-AC59-(X59+Y59-AA59)))</f>
        <v/>
      </c>
      <c r="S59" s="19">
        <f>IF(W59=0,"",IF(AB59=0,"",(AB59-AC59-(X59+Y59-AA59))/AB59))</f>
        <v/>
      </c>
      <c r="T59" s="38">
        <f>IF(W59=0,"",IF(AG59=1,"Needs a licence first: see the note",IF(AD59=1,"Enter the rate you pay",IF(AF59=1,"Enter the GST rate",IF(AE59=1,"Enter what one pack sells for",IF(AI59=1,"Sells below cost",IF(AH59=1,"More than it can sell before its shelf life","OK")))))))</f>
        <v/>
      </c>
      <c r="U59" s="39" t="inlineStr">
        <is>
          <t>5%: Sch I entry 504</t>
        </is>
      </c>
      <c r="W59">
        <f>IF(LEN(D59&amp;"")=0,0,N(G59))</f>
        <v/>
      </c>
      <c r="X59">
        <f>ROUND(W59*N(H59),2)</f>
        <v/>
      </c>
      <c r="Y59">
        <f>ROUND(X59*N(I59),2)</f>
        <v/>
      </c>
      <c r="Z59">
        <f>IF(F59="Loose",N(J59),N(I59))</f>
        <v/>
      </c>
      <c r="AA59">
        <f>IF(OR('Example Plan'!$C$10="Regular GST, registered before buying",'Example Plan'!$C$10="Regular GST, registering after buying"),IF(Z59&gt;0,Y59,0),0)</f>
        <v/>
      </c>
      <c r="AB59">
        <f>ROUND(W59*N(K59),2)</f>
        <v/>
      </c>
      <c r="AC59">
        <f>IF(AB59=0,0,IF(OR('Example Plan'!$C$10="Regular GST, registered before buying",'Example Plan'!$C$10="Regular GST, registering after buying"),IF(Z59&gt;0,ROUND(AB59-AB59/(1+Z59),2),0),IF('Example Plan'!$C$10="Composition scheme",IF(Z59&gt;0,ROUND(AB59*0.01,2),0),0)))</f>
        <v/>
      </c>
      <c r="AD59">
        <f>IF(W59&gt;0,IF(N(H59)=0,1,0),0)</f>
        <v/>
      </c>
      <c r="AE59">
        <f>IF(W59&gt;0,IF(N(K59)=0,1,0),0)</f>
        <v/>
      </c>
      <c r="AF59">
        <f>IF(W59=0,0,IF(LEN(I59&amp;"")=0,1,IF(F59="Loose",IF(LEN(J59&amp;"")=0,1,0),0)))</f>
        <v/>
      </c>
      <c r="AG59">
        <f>IF(W59=0,0,IF(ISNUMBER(SEARCH("Licence needed",U59&amp;"")),1,0))</f>
        <v/>
      </c>
      <c r="AH59">
        <f>IF(W59=0,0,IF(N(L59)=0,0,IF(N(M59)=0,0,IF(W59/N(L59)*7&gt;N(M59),1,0))))</f>
        <v/>
      </c>
      <c r="AI59">
        <f>IF(W59=0,0,IF(AB59=0,0,IF(AB59-AC59-(X59+Y59-AA59)&lt;0,1,0)))</f>
        <v/>
      </c>
      <c r="AJ59">
        <f>IF(W59&gt;0,1,0)</f>
        <v/>
      </c>
    </row>
    <row r="60" ht="31" customHeight="1">
      <c r="B60" s="32" t="n">
        <v>55</v>
      </c>
      <c r="C60" s="13" t="inlineStr">
        <is>
          <t>Personal care</t>
        </is>
      </c>
      <c r="D60" s="13" t="inlineStr">
        <is>
          <t>Talcum powder</t>
        </is>
      </c>
      <c r="E60" s="13" t="inlineStr">
        <is>
          <t>100 g</t>
        </is>
      </c>
      <c r="F60" s="33" t="inlineStr">
        <is>
          <t>As packed</t>
        </is>
      </c>
      <c r="G60" s="34" t="n">
        <v>10</v>
      </c>
      <c r="H60" s="35" t="n">
        <v>90</v>
      </c>
      <c r="I60" s="36" t="n">
        <v>0.05</v>
      </c>
      <c r="J60" s="36" t="n">
        <v>0.05</v>
      </c>
      <c r="K60" s="35" t="n">
        <v>115</v>
      </c>
      <c r="L60" s="34" t="n"/>
      <c r="M60" s="37" t="n"/>
      <c r="N60" s="18">
        <f>IF(W60=0,"",X60+Y60)</f>
        <v/>
      </c>
      <c r="O60" s="18">
        <f>IF(W60=0,"",AA60)</f>
        <v/>
      </c>
      <c r="P60" s="18">
        <f>IF(W60=0,"",X60+Y60-AA60)</f>
        <v/>
      </c>
      <c r="Q60" s="18">
        <f>IF(W60=0,"",AB60)</f>
        <v/>
      </c>
      <c r="R60" s="18">
        <f>IF(W60=0,"",IF(AB60=0,"",AB60-AC60-(X60+Y60-AA60)))</f>
        <v/>
      </c>
      <c r="S60" s="19">
        <f>IF(W60=0,"",IF(AB60=0,"",(AB60-AC60-(X60+Y60-AA60))/AB60))</f>
        <v/>
      </c>
      <c r="T60" s="38">
        <f>IF(W60=0,"",IF(AG60=1,"Needs a licence first: see the note",IF(AD60=1,"Enter the rate you pay",IF(AF60=1,"Enter the GST rate",IF(AE60=1,"Enter what one pack sells for",IF(AI60=1,"Sells below cost",IF(AH60=1,"More than it can sell before its shelf life","OK")))))))</f>
        <v/>
      </c>
      <c r="U60" s="39" t="inlineStr">
        <is>
          <t>5%: Sch I entry 244</t>
        </is>
      </c>
      <c r="W60">
        <f>IF(LEN(D60&amp;"")=0,0,N(G60))</f>
        <v/>
      </c>
      <c r="X60">
        <f>ROUND(W60*N(H60),2)</f>
        <v/>
      </c>
      <c r="Y60">
        <f>ROUND(X60*N(I60),2)</f>
        <v/>
      </c>
      <c r="Z60">
        <f>IF(F60="Loose",N(J60),N(I60))</f>
        <v/>
      </c>
      <c r="AA60">
        <f>IF(OR('Example Plan'!$C$10="Regular GST, registered before buying",'Example Plan'!$C$10="Regular GST, registering after buying"),IF(Z60&gt;0,Y60,0),0)</f>
        <v/>
      </c>
      <c r="AB60">
        <f>ROUND(W60*N(K60),2)</f>
        <v/>
      </c>
      <c r="AC60">
        <f>IF(AB60=0,0,IF(OR('Example Plan'!$C$10="Regular GST, registered before buying",'Example Plan'!$C$10="Regular GST, registering after buying"),IF(Z60&gt;0,ROUND(AB60-AB60/(1+Z60),2),0),IF('Example Plan'!$C$10="Composition scheme",IF(Z60&gt;0,ROUND(AB60*0.01,2),0),0)))</f>
        <v/>
      </c>
      <c r="AD60">
        <f>IF(W60&gt;0,IF(N(H60)=0,1,0),0)</f>
        <v/>
      </c>
      <c r="AE60">
        <f>IF(W60&gt;0,IF(N(K60)=0,1,0),0)</f>
        <v/>
      </c>
      <c r="AF60">
        <f>IF(W60=0,0,IF(LEN(I60&amp;"")=0,1,IF(F60="Loose",IF(LEN(J60&amp;"")=0,1,0),0)))</f>
        <v/>
      </c>
      <c r="AG60">
        <f>IF(W60=0,0,IF(ISNUMBER(SEARCH("Licence needed",U60&amp;"")),1,0))</f>
        <v/>
      </c>
      <c r="AH60">
        <f>IF(W60=0,0,IF(N(L60)=0,0,IF(N(M60)=0,0,IF(W60/N(L60)*7&gt;N(M60),1,0))))</f>
        <v/>
      </c>
      <c r="AI60">
        <f>IF(W60=0,0,IF(AB60=0,0,IF(AB60-AC60-(X60+Y60-AA60)&lt;0,1,0)))</f>
        <v/>
      </c>
      <c r="AJ60">
        <f>IF(W60&gt;0,1,0)</f>
        <v/>
      </c>
    </row>
    <row r="61" ht="31" customHeight="1">
      <c r="B61" s="32" t="n">
        <v>56</v>
      </c>
      <c r="C61" s="13" t="inlineStr">
        <is>
          <t>Personal care</t>
        </is>
      </c>
      <c r="D61" s="13" t="inlineStr">
        <is>
          <t>Sanitary napkins</t>
        </is>
      </c>
      <c r="E61" s="13" t="inlineStr">
        <is>
          <t>pack</t>
        </is>
      </c>
      <c r="F61" s="33" t="inlineStr">
        <is>
          <t>As packed</t>
        </is>
      </c>
      <c r="G61" s="34" t="n">
        <v>20</v>
      </c>
      <c r="H61" s="35" t="n">
        <v>38</v>
      </c>
      <c r="I61" s="36" t="n">
        <v>0</v>
      </c>
      <c r="J61" s="36" t="n">
        <v>0</v>
      </c>
      <c r="K61" s="35" t="n">
        <v>45</v>
      </c>
      <c r="L61" s="34" t="n"/>
      <c r="M61" s="37" t="n"/>
      <c r="N61" s="18">
        <f>IF(W61=0,"",X61+Y61)</f>
        <v/>
      </c>
      <c r="O61" s="18">
        <f>IF(W61=0,"",AA61)</f>
        <v/>
      </c>
      <c r="P61" s="18">
        <f>IF(W61=0,"",X61+Y61-AA61)</f>
        <v/>
      </c>
      <c r="Q61" s="18">
        <f>IF(W61=0,"",AB61)</f>
        <v/>
      </c>
      <c r="R61" s="18">
        <f>IF(W61=0,"",IF(AB61=0,"",AB61-AC61-(X61+Y61-AA61)))</f>
        <v/>
      </c>
      <c r="S61" s="19">
        <f>IF(W61=0,"",IF(AB61=0,"",(AB61-AC61-(X61+Y61-AA61))/AB61))</f>
        <v/>
      </c>
      <c r="T61" s="38">
        <f>IF(W61=0,"",IF(AG61=1,"Needs a licence first: see the note",IF(AD61=1,"Enter the rate you pay",IF(AF61=1,"Enter the GST rate",IF(AE61=1,"Enter what one pack sells for",IF(AI61=1,"Sells below cost",IF(AH61=1,"More than it can sell before its shelf life","OK")))))))</f>
        <v/>
      </c>
      <c r="U61" s="39" t="inlineStr">
        <is>
          <t>Nil: Notification 10/2025, entry 165</t>
        </is>
      </c>
      <c r="W61">
        <f>IF(LEN(D61&amp;"")=0,0,N(G61))</f>
        <v/>
      </c>
      <c r="X61">
        <f>ROUND(W61*N(H61),2)</f>
        <v/>
      </c>
      <c r="Y61">
        <f>ROUND(X61*N(I61),2)</f>
        <v/>
      </c>
      <c r="Z61">
        <f>IF(F61="Loose",N(J61),N(I61))</f>
        <v/>
      </c>
      <c r="AA61">
        <f>IF(OR('Example Plan'!$C$10="Regular GST, registered before buying",'Example Plan'!$C$10="Regular GST, registering after buying"),IF(Z61&gt;0,Y61,0),0)</f>
        <v/>
      </c>
      <c r="AB61">
        <f>ROUND(W61*N(K61),2)</f>
        <v/>
      </c>
      <c r="AC61">
        <f>IF(AB61=0,0,IF(OR('Example Plan'!$C$10="Regular GST, registered before buying",'Example Plan'!$C$10="Regular GST, registering after buying"),IF(Z61&gt;0,ROUND(AB61-AB61/(1+Z61),2),0),IF('Example Plan'!$C$10="Composition scheme",IF(Z61&gt;0,ROUND(AB61*0.01,2),0),0)))</f>
        <v/>
      </c>
      <c r="AD61">
        <f>IF(W61&gt;0,IF(N(H61)=0,1,0),0)</f>
        <v/>
      </c>
      <c r="AE61">
        <f>IF(W61&gt;0,IF(N(K61)=0,1,0),0)</f>
        <v/>
      </c>
      <c r="AF61">
        <f>IF(W61=0,0,IF(LEN(I61&amp;"")=0,1,IF(F61="Loose",IF(LEN(J61&amp;"")=0,1,0),0)))</f>
        <v/>
      </c>
      <c r="AG61">
        <f>IF(W61=0,0,IF(ISNUMBER(SEARCH("Licence needed",U61&amp;"")),1,0))</f>
        <v/>
      </c>
      <c r="AH61">
        <f>IF(W61=0,0,IF(N(L61)=0,0,IF(N(M61)=0,0,IF(W61/N(L61)*7&gt;N(M61),1,0))))</f>
        <v/>
      </c>
      <c r="AI61">
        <f>IF(W61=0,0,IF(AB61=0,0,IF(AB61-AC61-(X61+Y61-AA61)&lt;0,1,0)))</f>
        <v/>
      </c>
      <c r="AJ61">
        <f>IF(W61&gt;0,1,0)</f>
        <v/>
      </c>
    </row>
    <row r="62" ht="31" customHeight="1">
      <c r="B62" s="32" t="n">
        <v>57</v>
      </c>
      <c r="C62" s="13" t="inlineStr">
        <is>
          <t>Personal care</t>
        </is>
      </c>
      <c r="D62" s="13" t="inlineStr">
        <is>
          <t>Face cream</t>
        </is>
      </c>
      <c r="E62" s="13" t="inlineStr">
        <is>
          <t>50 g</t>
        </is>
      </c>
      <c r="F62" s="33" t="inlineStr">
        <is>
          <t>As packed</t>
        </is>
      </c>
      <c r="G62" s="34" t="n">
        <v>10</v>
      </c>
      <c r="H62" s="35" t="n">
        <v>120</v>
      </c>
      <c r="I62" s="36" t="n">
        <v>0.18</v>
      </c>
      <c r="J62" s="36" t="n">
        <v>0.18</v>
      </c>
      <c r="K62" s="35" t="n">
        <v>155</v>
      </c>
      <c r="L62" s="34" t="n"/>
      <c r="M62" s="37" t="n"/>
      <c r="N62" s="18">
        <f>IF(W62=0,"",X62+Y62)</f>
        <v/>
      </c>
      <c r="O62" s="18">
        <f>IF(W62=0,"",AA62)</f>
        <v/>
      </c>
      <c r="P62" s="18">
        <f>IF(W62=0,"",X62+Y62-AA62)</f>
        <v/>
      </c>
      <c r="Q62" s="18">
        <f>IF(W62=0,"",AB62)</f>
        <v/>
      </c>
      <c r="R62" s="18">
        <f>IF(W62=0,"",IF(AB62=0,"",AB62-AC62-(X62+Y62-AA62)))</f>
        <v/>
      </c>
      <c r="S62" s="19">
        <f>IF(W62=0,"",IF(AB62=0,"",(AB62-AC62-(X62+Y62-AA62))/AB62))</f>
        <v/>
      </c>
      <c r="T62" s="38">
        <f>IF(W62=0,"",IF(AG62=1,"Needs a licence first: see the note",IF(AD62=1,"Enter the rate you pay",IF(AF62=1,"Enter the GST rate",IF(AE62=1,"Enter what one pack sells for",IF(AI62=1,"Sells below cost",IF(AH62=1,"More than it can sell before its shelf life","OK")))))))</f>
        <v/>
      </c>
      <c r="U62" s="39" t="inlineStr">
        <is>
          <t>18%: Notification 9/2025, Sch II entry 61</t>
        </is>
      </c>
      <c r="W62">
        <f>IF(LEN(D62&amp;"")=0,0,N(G62))</f>
        <v/>
      </c>
      <c r="X62">
        <f>ROUND(W62*N(H62),2)</f>
        <v/>
      </c>
      <c r="Y62">
        <f>ROUND(X62*N(I62),2)</f>
        <v/>
      </c>
      <c r="Z62">
        <f>IF(F62="Loose",N(J62),N(I62))</f>
        <v/>
      </c>
      <c r="AA62">
        <f>IF(OR('Example Plan'!$C$10="Regular GST, registered before buying",'Example Plan'!$C$10="Regular GST, registering after buying"),IF(Z62&gt;0,Y62,0),0)</f>
        <v/>
      </c>
      <c r="AB62">
        <f>ROUND(W62*N(K62),2)</f>
        <v/>
      </c>
      <c r="AC62">
        <f>IF(AB62=0,0,IF(OR('Example Plan'!$C$10="Regular GST, registered before buying",'Example Plan'!$C$10="Regular GST, registering after buying"),IF(Z62&gt;0,ROUND(AB62-AB62/(1+Z62),2),0),IF('Example Plan'!$C$10="Composition scheme",IF(Z62&gt;0,ROUND(AB62*0.01,2),0),0)))</f>
        <v/>
      </c>
      <c r="AD62">
        <f>IF(W62&gt;0,IF(N(H62)=0,1,0),0)</f>
        <v/>
      </c>
      <c r="AE62">
        <f>IF(W62&gt;0,IF(N(K62)=0,1,0),0)</f>
        <v/>
      </c>
      <c r="AF62">
        <f>IF(W62=0,0,IF(LEN(I62&amp;"")=0,1,IF(F62="Loose",IF(LEN(J62&amp;"")=0,1,0),0)))</f>
        <v/>
      </c>
      <c r="AG62">
        <f>IF(W62=0,0,IF(ISNUMBER(SEARCH("Licence needed",U62&amp;"")),1,0))</f>
        <v/>
      </c>
      <c r="AH62">
        <f>IF(W62=0,0,IF(N(L62)=0,0,IF(N(M62)=0,0,IF(W62/N(L62)*7&gt;N(M62),1,0))))</f>
        <v/>
      </c>
      <c r="AI62">
        <f>IF(W62=0,0,IF(AB62=0,0,IF(AB62-AC62-(X62+Y62-AA62)&lt;0,1,0)))</f>
        <v/>
      </c>
      <c r="AJ62">
        <f>IF(W62&gt;0,1,0)</f>
        <v/>
      </c>
    </row>
    <row r="63" ht="31" customHeight="1">
      <c r="B63" s="32" t="n">
        <v>58</v>
      </c>
      <c r="C63" s="13" t="inlineStr">
        <is>
          <t>Personal care</t>
        </is>
      </c>
      <c r="D63" s="13" t="inlineStr">
        <is>
          <t>Deodorant</t>
        </is>
      </c>
      <c r="E63" s="13" t="inlineStr">
        <is>
          <t>150 ml</t>
        </is>
      </c>
      <c r="F63" s="33" t="inlineStr">
        <is>
          <t>As packed</t>
        </is>
      </c>
      <c r="G63" s="34" t="n">
        <v>6</v>
      </c>
      <c r="H63" s="35" t="n">
        <v>165</v>
      </c>
      <c r="I63" s="36" t="n">
        <v>0.18</v>
      </c>
      <c r="J63" s="36" t="n">
        <v>0.18</v>
      </c>
      <c r="K63" s="35" t="n">
        <v>210</v>
      </c>
      <c r="L63" s="34" t="n"/>
      <c r="M63" s="37" t="n"/>
      <c r="N63" s="18">
        <f>IF(W63=0,"",X63+Y63)</f>
        <v/>
      </c>
      <c r="O63" s="18">
        <f>IF(W63=0,"",AA63)</f>
        <v/>
      </c>
      <c r="P63" s="18">
        <f>IF(W63=0,"",X63+Y63-AA63)</f>
        <v/>
      </c>
      <c r="Q63" s="18">
        <f>IF(W63=0,"",AB63)</f>
        <v/>
      </c>
      <c r="R63" s="18">
        <f>IF(W63=0,"",IF(AB63=0,"",AB63-AC63-(X63+Y63-AA63)))</f>
        <v/>
      </c>
      <c r="S63" s="19">
        <f>IF(W63=0,"",IF(AB63=0,"",(AB63-AC63-(X63+Y63-AA63))/AB63))</f>
        <v/>
      </c>
      <c r="T63" s="38">
        <f>IF(W63=0,"",IF(AG63=1,"Needs a licence first: see the note",IF(AD63=1,"Enter the rate you pay",IF(AF63=1,"Enter the GST rate",IF(AE63=1,"Enter what one pack sells for",IF(AI63=1,"Sells below cost",IF(AH63=1,"More than it can sell before its shelf life","OK")))))))</f>
        <v/>
      </c>
      <c r="U63" s="39" t="inlineStr">
        <is>
          <t>18%: Sch II entry 64</t>
        </is>
      </c>
      <c r="W63">
        <f>IF(LEN(D63&amp;"")=0,0,N(G63))</f>
        <v/>
      </c>
      <c r="X63">
        <f>ROUND(W63*N(H63),2)</f>
        <v/>
      </c>
      <c r="Y63">
        <f>ROUND(X63*N(I63),2)</f>
        <v/>
      </c>
      <c r="Z63">
        <f>IF(F63="Loose",N(J63),N(I63))</f>
        <v/>
      </c>
      <c r="AA63">
        <f>IF(OR('Example Plan'!$C$10="Regular GST, registered before buying",'Example Plan'!$C$10="Regular GST, registering after buying"),IF(Z63&gt;0,Y63,0),0)</f>
        <v/>
      </c>
      <c r="AB63">
        <f>ROUND(W63*N(K63),2)</f>
        <v/>
      </c>
      <c r="AC63">
        <f>IF(AB63=0,0,IF(OR('Example Plan'!$C$10="Regular GST, registered before buying",'Example Plan'!$C$10="Regular GST, registering after buying"),IF(Z63&gt;0,ROUND(AB63-AB63/(1+Z63),2),0),IF('Example Plan'!$C$10="Composition scheme",IF(Z63&gt;0,ROUND(AB63*0.01,2),0),0)))</f>
        <v/>
      </c>
      <c r="AD63">
        <f>IF(W63&gt;0,IF(N(H63)=0,1,0),0)</f>
        <v/>
      </c>
      <c r="AE63">
        <f>IF(W63&gt;0,IF(N(K63)=0,1,0),0)</f>
        <v/>
      </c>
      <c r="AF63">
        <f>IF(W63=0,0,IF(LEN(I63&amp;"")=0,1,IF(F63="Loose",IF(LEN(J63&amp;"")=0,1,0),0)))</f>
        <v/>
      </c>
      <c r="AG63">
        <f>IF(W63=0,0,IF(ISNUMBER(SEARCH("Licence needed",U63&amp;"")),1,0))</f>
        <v/>
      </c>
      <c r="AH63">
        <f>IF(W63=0,0,IF(N(L63)=0,0,IF(N(M63)=0,0,IF(W63/N(L63)*7&gt;N(M63),1,0))))</f>
        <v/>
      </c>
      <c r="AI63">
        <f>IF(W63=0,0,IF(AB63=0,0,IF(AB63-AC63-(X63+Y63-AA63)&lt;0,1,0)))</f>
        <v/>
      </c>
      <c r="AJ63">
        <f>IF(W63&gt;0,1,0)</f>
        <v/>
      </c>
    </row>
    <row r="64" ht="31" customHeight="1">
      <c r="B64" s="32" t="n">
        <v>59</v>
      </c>
      <c r="C64" s="13" t="inlineStr">
        <is>
          <t>Home care</t>
        </is>
      </c>
      <c r="D64" s="13" t="inlineStr">
        <is>
          <t>Detergent powder</t>
        </is>
      </c>
      <c r="E64" s="13" t="inlineStr">
        <is>
          <t>1 kg pack</t>
        </is>
      </c>
      <c r="F64" s="33" t="inlineStr">
        <is>
          <t>As packed</t>
        </is>
      </c>
      <c r="G64" s="34" t="n">
        <v>30</v>
      </c>
      <c r="H64" s="35" t="n">
        <v>85</v>
      </c>
      <c r="I64" s="36" t="n">
        <v>0.18</v>
      </c>
      <c r="J64" s="36" t="n">
        <v>0.18</v>
      </c>
      <c r="K64" s="35" t="n">
        <v>110</v>
      </c>
      <c r="L64" s="34" t="n"/>
      <c r="M64" s="37" t="n"/>
      <c r="N64" s="18">
        <f>IF(W64=0,"",X64+Y64)</f>
        <v/>
      </c>
      <c r="O64" s="18">
        <f>IF(W64=0,"",AA64)</f>
        <v/>
      </c>
      <c r="P64" s="18">
        <f>IF(W64=0,"",X64+Y64-AA64)</f>
        <v/>
      </c>
      <c r="Q64" s="18">
        <f>IF(W64=0,"",AB64)</f>
        <v/>
      </c>
      <c r="R64" s="18">
        <f>IF(W64=0,"",IF(AB64=0,"",AB64-AC64-(X64+Y64-AA64)))</f>
        <v/>
      </c>
      <c r="S64" s="19">
        <f>IF(W64=0,"",IF(AB64=0,"",(AB64-AC64-(X64+Y64-AA64))/AB64))</f>
        <v/>
      </c>
      <c r="T64" s="38">
        <f>IF(W64=0,"",IF(AG64=1,"Needs a licence first: see the note",IF(AD64=1,"Enter the rate you pay",IF(AF64=1,"Enter the GST rate",IF(AE64=1,"Enter what one pack sells for",IF(AI64=1,"Sells below cost",IF(AH64=1,"More than it can sell before its shelf life","OK")))))))</f>
        <v/>
      </c>
      <c r="U64" s="39" t="inlineStr">
        <is>
          <t>18%: Sch II entry 67 (washing preparations)</t>
        </is>
      </c>
      <c r="W64">
        <f>IF(LEN(D64&amp;"")=0,0,N(G64))</f>
        <v/>
      </c>
      <c r="X64">
        <f>ROUND(W64*N(H64),2)</f>
        <v/>
      </c>
      <c r="Y64">
        <f>ROUND(X64*N(I64),2)</f>
        <v/>
      </c>
      <c r="Z64">
        <f>IF(F64="Loose",N(J64),N(I64))</f>
        <v/>
      </c>
      <c r="AA64">
        <f>IF(OR('Example Plan'!$C$10="Regular GST, registered before buying",'Example Plan'!$C$10="Regular GST, registering after buying"),IF(Z64&gt;0,Y64,0),0)</f>
        <v/>
      </c>
      <c r="AB64">
        <f>ROUND(W64*N(K64),2)</f>
        <v/>
      </c>
      <c r="AC64">
        <f>IF(AB64=0,0,IF(OR('Example Plan'!$C$10="Regular GST, registered before buying",'Example Plan'!$C$10="Regular GST, registering after buying"),IF(Z64&gt;0,ROUND(AB64-AB64/(1+Z64),2),0),IF('Example Plan'!$C$10="Composition scheme",IF(Z64&gt;0,ROUND(AB64*0.01,2),0),0)))</f>
        <v/>
      </c>
      <c r="AD64">
        <f>IF(W64&gt;0,IF(N(H64)=0,1,0),0)</f>
        <v/>
      </c>
      <c r="AE64">
        <f>IF(W64&gt;0,IF(N(K64)=0,1,0),0)</f>
        <v/>
      </c>
      <c r="AF64">
        <f>IF(W64=0,0,IF(LEN(I64&amp;"")=0,1,IF(F64="Loose",IF(LEN(J64&amp;"")=0,1,0),0)))</f>
        <v/>
      </c>
      <c r="AG64">
        <f>IF(W64=0,0,IF(ISNUMBER(SEARCH("Licence needed",U64&amp;"")),1,0))</f>
        <v/>
      </c>
      <c r="AH64">
        <f>IF(W64=0,0,IF(N(L64)=0,0,IF(N(M64)=0,0,IF(W64/N(L64)*7&gt;N(M64),1,0))))</f>
        <v/>
      </c>
      <c r="AI64">
        <f>IF(W64=0,0,IF(AB64=0,0,IF(AB64-AC64-(X64+Y64-AA64)&lt;0,1,0)))</f>
        <v/>
      </c>
      <c r="AJ64">
        <f>IF(W64&gt;0,1,0)</f>
        <v/>
      </c>
    </row>
    <row r="65" ht="31" customHeight="1">
      <c r="B65" s="32" t="n">
        <v>60</v>
      </c>
      <c r="C65" s="13" t="inlineStr">
        <is>
          <t>Home care</t>
        </is>
      </c>
      <c r="D65" s="13" t="inlineStr">
        <is>
          <t>Washing soap bar</t>
        </is>
      </c>
      <c r="E65" s="13" t="inlineStr">
        <is>
          <t>bar</t>
        </is>
      </c>
      <c r="F65" s="33" t="inlineStr">
        <is>
          <t>As packed</t>
        </is>
      </c>
      <c r="G65" s="34" t="n">
        <v>40</v>
      </c>
      <c r="H65" s="35" t="n">
        <v>22</v>
      </c>
      <c r="I65" s="36" t="n">
        <v>0.18</v>
      </c>
      <c r="J65" s="36" t="n">
        <v>0.18</v>
      </c>
      <c r="K65" s="35" t="n">
        <v>28</v>
      </c>
      <c r="L65" s="34" t="n"/>
      <c r="M65" s="37" t="n"/>
      <c r="N65" s="18">
        <f>IF(W65=0,"",X65+Y65)</f>
        <v/>
      </c>
      <c r="O65" s="18">
        <f>IF(W65=0,"",AA65)</f>
        <v/>
      </c>
      <c r="P65" s="18">
        <f>IF(W65=0,"",X65+Y65-AA65)</f>
        <v/>
      </c>
      <c r="Q65" s="18">
        <f>IF(W65=0,"",AB65)</f>
        <v/>
      </c>
      <c r="R65" s="18">
        <f>IF(W65=0,"",IF(AB65=0,"",AB65-AC65-(X65+Y65-AA65)))</f>
        <v/>
      </c>
      <c r="S65" s="19">
        <f>IF(W65=0,"",IF(AB65=0,"",(AB65-AC65-(X65+Y65-AA65))/AB65))</f>
        <v/>
      </c>
      <c r="T65" s="38">
        <f>IF(W65=0,"",IF(AG65=1,"Needs a licence first: see the note",IF(AD65=1,"Enter the rate you pay",IF(AF65=1,"Enter the GST rate",IF(AE65=1,"Enter what one pack sells for",IF(AI65=1,"Sells below cost",IF(AH65=1,"More than it can sell before its shelf life","OK")))))))</f>
        <v/>
      </c>
      <c r="U65" s="39" t="inlineStr">
        <is>
          <t>18%: Sch II entry 66 (soap other than toilet soap)</t>
        </is>
      </c>
      <c r="W65">
        <f>IF(LEN(D65&amp;"")=0,0,N(G65))</f>
        <v/>
      </c>
      <c r="X65">
        <f>ROUND(W65*N(H65),2)</f>
        <v/>
      </c>
      <c r="Y65">
        <f>ROUND(X65*N(I65),2)</f>
        <v/>
      </c>
      <c r="Z65">
        <f>IF(F65="Loose",N(J65),N(I65))</f>
        <v/>
      </c>
      <c r="AA65">
        <f>IF(OR('Example Plan'!$C$10="Regular GST, registered before buying",'Example Plan'!$C$10="Regular GST, registering after buying"),IF(Z65&gt;0,Y65,0),0)</f>
        <v/>
      </c>
      <c r="AB65">
        <f>ROUND(W65*N(K65),2)</f>
        <v/>
      </c>
      <c r="AC65">
        <f>IF(AB65=0,0,IF(OR('Example Plan'!$C$10="Regular GST, registered before buying",'Example Plan'!$C$10="Regular GST, registering after buying"),IF(Z65&gt;0,ROUND(AB65-AB65/(1+Z65),2),0),IF('Example Plan'!$C$10="Composition scheme",IF(Z65&gt;0,ROUND(AB65*0.01,2),0),0)))</f>
        <v/>
      </c>
      <c r="AD65">
        <f>IF(W65&gt;0,IF(N(H65)=0,1,0),0)</f>
        <v/>
      </c>
      <c r="AE65">
        <f>IF(W65&gt;0,IF(N(K65)=0,1,0),0)</f>
        <v/>
      </c>
      <c r="AF65">
        <f>IF(W65=0,0,IF(LEN(I65&amp;"")=0,1,IF(F65="Loose",IF(LEN(J65&amp;"")=0,1,0),0)))</f>
        <v/>
      </c>
      <c r="AG65">
        <f>IF(W65=0,0,IF(ISNUMBER(SEARCH("Licence needed",U65&amp;"")),1,0))</f>
        <v/>
      </c>
      <c r="AH65">
        <f>IF(W65=0,0,IF(N(L65)=0,0,IF(N(M65)=0,0,IF(W65/N(L65)*7&gt;N(M65),1,0))))</f>
        <v/>
      </c>
      <c r="AI65">
        <f>IF(W65=0,0,IF(AB65=0,0,IF(AB65-AC65-(X65+Y65-AA65)&lt;0,1,0)))</f>
        <v/>
      </c>
      <c r="AJ65">
        <f>IF(W65&gt;0,1,0)</f>
        <v/>
      </c>
    </row>
    <row r="66" ht="31" customHeight="1">
      <c r="B66" s="32" t="n">
        <v>61</v>
      </c>
      <c r="C66" s="13" t="inlineStr">
        <is>
          <t>Home care</t>
        </is>
      </c>
      <c r="D66" s="13" t="inlineStr">
        <is>
          <t>Dishwash liquid</t>
        </is>
      </c>
      <c r="E66" s="13" t="inlineStr">
        <is>
          <t>500 ml bottle</t>
        </is>
      </c>
      <c r="F66" s="33" t="inlineStr">
        <is>
          <t>As packed</t>
        </is>
      </c>
      <c r="G66" s="34" t="n">
        <v>15</v>
      </c>
      <c r="H66" s="35" t="n">
        <v>85</v>
      </c>
      <c r="I66" s="36" t="n">
        <v>0.18</v>
      </c>
      <c r="J66" s="36" t="n">
        <v>0.18</v>
      </c>
      <c r="K66" s="35" t="n">
        <v>110</v>
      </c>
      <c r="L66" s="34" t="n"/>
      <c r="M66" s="37" t="n"/>
      <c r="N66" s="18">
        <f>IF(W66=0,"",X66+Y66)</f>
        <v/>
      </c>
      <c r="O66" s="18">
        <f>IF(W66=0,"",AA66)</f>
        <v/>
      </c>
      <c r="P66" s="18">
        <f>IF(W66=0,"",X66+Y66-AA66)</f>
        <v/>
      </c>
      <c r="Q66" s="18">
        <f>IF(W66=0,"",AB66)</f>
        <v/>
      </c>
      <c r="R66" s="18">
        <f>IF(W66=0,"",IF(AB66=0,"",AB66-AC66-(X66+Y66-AA66)))</f>
        <v/>
      </c>
      <c r="S66" s="19">
        <f>IF(W66=0,"",IF(AB66=0,"",(AB66-AC66-(X66+Y66-AA66))/AB66))</f>
        <v/>
      </c>
      <c r="T66" s="38">
        <f>IF(W66=0,"",IF(AG66=1,"Needs a licence first: see the note",IF(AD66=1,"Enter the rate you pay",IF(AF66=1,"Enter the GST rate",IF(AE66=1,"Enter what one pack sells for",IF(AI66=1,"Sells below cost",IF(AH66=1,"More than it can sell before its shelf life","OK")))))))</f>
        <v/>
      </c>
      <c r="U66" s="39" t="inlineStr">
        <is>
          <t>18%: Sch II entry 67 (cleaning preparations)</t>
        </is>
      </c>
      <c r="W66">
        <f>IF(LEN(D66&amp;"")=0,0,N(G66))</f>
        <v/>
      </c>
      <c r="X66">
        <f>ROUND(W66*N(H66),2)</f>
        <v/>
      </c>
      <c r="Y66">
        <f>ROUND(X66*N(I66),2)</f>
        <v/>
      </c>
      <c r="Z66">
        <f>IF(F66="Loose",N(J66),N(I66))</f>
        <v/>
      </c>
      <c r="AA66">
        <f>IF(OR('Example Plan'!$C$10="Regular GST, registered before buying",'Example Plan'!$C$10="Regular GST, registering after buying"),IF(Z66&gt;0,Y66,0),0)</f>
        <v/>
      </c>
      <c r="AB66">
        <f>ROUND(W66*N(K66),2)</f>
        <v/>
      </c>
      <c r="AC66">
        <f>IF(AB66=0,0,IF(OR('Example Plan'!$C$10="Regular GST, registered before buying",'Example Plan'!$C$10="Regular GST, registering after buying"),IF(Z66&gt;0,ROUND(AB66-AB66/(1+Z66),2),0),IF('Example Plan'!$C$10="Composition scheme",IF(Z66&gt;0,ROUND(AB66*0.01,2),0),0)))</f>
        <v/>
      </c>
      <c r="AD66">
        <f>IF(W66&gt;0,IF(N(H66)=0,1,0),0)</f>
        <v/>
      </c>
      <c r="AE66">
        <f>IF(W66&gt;0,IF(N(K66)=0,1,0),0)</f>
        <v/>
      </c>
      <c r="AF66">
        <f>IF(W66=0,0,IF(LEN(I66&amp;"")=0,1,IF(F66="Loose",IF(LEN(J66&amp;"")=0,1,0),0)))</f>
        <v/>
      </c>
      <c r="AG66">
        <f>IF(W66=0,0,IF(ISNUMBER(SEARCH("Licence needed",U66&amp;"")),1,0))</f>
        <v/>
      </c>
      <c r="AH66">
        <f>IF(W66=0,0,IF(N(L66)=0,0,IF(N(M66)=0,0,IF(W66/N(L66)*7&gt;N(M66),1,0))))</f>
        <v/>
      </c>
      <c r="AI66">
        <f>IF(W66=0,0,IF(AB66=0,0,IF(AB66-AC66-(X66+Y66-AA66)&lt;0,1,0)))</f>
        <v/>
      </c>
      <c r="AJ66">
        <f>IF(W66&gt;0,1,0)</f>
        <v/>
      </c>
    </row>
    <row r="67" ht="31" customHeight="1">
      <c r="B67" s="32" t="n">
        <v>62</v>
      </c>
      <c r="C67" s="13" t="inlineStr">
        <is>
          <t>Home care</t>
        </is>
      </c>
      <c r="D67" s="13" t="inlineStr">
        <is>
          <t>Floor cleaner</t>
        </is>
      </c>
      <c r="E67" s="13" t="inlineStr">
        <is>
          <t>1 litre bottle</t>
        </is>
      </c>
      <c r="F67" s="33" t="inlineStr">
        <is>
          <t>As packed</t>
        </is>
      </c>
      <c r="G67" s="34" t="n">
        <v>10</v>
      </c>
      <c r="H67" s="35" t="n">
        <v>150</v>
      </c>
      <c r="I67" s="36" t="n">
        <v>0.18</v>
      </c>
      <c r="J67" s="36" t="n">
        <v>0.18</v>
      </c>
      <c r="K67" s="35" t="n">
        <v>199</v>
      </c>
      <c r="L67" s="34" t="n"/>
      <c r="M67" s="37" t="n"/>
      <c r="N67" s="18">
        <f>IF(W67=0,"",X67+Y67)</f>
        <v/>
      </c>
      <c r="O67" s="18">
        <f>IF(W67=0,"",AA67)</f>
        <v/>
      </c>
      <c r="P67" s="18">
        <f>IF(W67=0,"",X67+Y67-AA67)</f>
        <v/>
      </c>
      <c r="Q67" s="18">
        <f>IF(W67=0,"",AB67)</f>
        <v/>
      </c>
      <c r="R67" s="18">
        <f>IF(W67=0,"",IF(AB67=0,"",AB67-AC67-(X67+Y67-AA67)))</f>
        <v/>
      </c>
      <c r="S67" s="19">
        <f>IF(W67=0,"",IF(AB67=0,"",(AB67-AC67-(X67+Y67-AA67))/AB67))</f>
        <v/>
      </c>
      <c r="T67" s="38">
        <f>IF(W67=0,"",IF(AG67=1,"Needs a licence first: see the note",IF(AD67=1,"Enter the rate you pay",IF(AF67=1,"Enter the GST rate",IF(AE67=1,"Enter what one pack sells for",IF(AI67=1,"Sells below cost",IF(AH67=1,"More than it can sell before its shelf life","OK")))))))</f>
        <v/>
      </c>
      <c r="U67" s="39" t="inlineStr">
        <is>
          <t>18%: Sch II entry 67 (cleaning preparations)</t>
        </is>
      </c>
      <c r="W67">
        <f>IF(LEN(D67&amp;"")=0,0,N(G67))</f>
        <v/>
      </c>
      <c r="X67">
        <f>ROUND(W67*N(H67),2)</f>
        <v/>
      </c>
      <c r="Y67">
        <f>ROUND(X67*N(I67),2)</f>
        <v/>
      </c>
      <c r="Z67">
        <f>IF(F67="Loose",N(J67),N(I67))</f>
        <v/>
      </c>
      <c r="AA67">
        <f>IF(OR('Example Plan'!$C$10="Regular GST, registered before buying",'Example Plan'!$C$10="Regular GST, registering after buying"),IF(Z67&gt;0,Y67,0),0)</f>
        <v/>
      </c>
      <c r="AB67">
        <f>ROUND(W67*N(K67),2)</f>
        <v/>
      </c>
      <c r="AC67">
        <f>IF(AB67=0,0,IF(OR('Example Plan'!$C$10="Regular GST, registered before buying",'Example Plan'!$C$10="Regular GST, registering after buying"),IF(Z67&gt;0,ROUND(AB67-AB67/(1+Z67),2),0),IF('Example Plan'!$C$10="Composition scheme",IF(Z67&gt;0,ROUND(AB67*0.01,2),0),0)))</f>
        <v/>
      </c>
      <c r="AD67">
        <f>IF(W67&gt;0,IF(N(H67)=0,1,0),0)</f>
        <v/>
      </c>
      <c r="AE67">
        <f>IF(W67&gt;0,IF(N(K67)=0,1,0),0)</f>
        <v/>
      </c>
      <c r="AF67">
        <f>IF(W67=0,0,IF(LEN(I67&amp;"")=0,1,IF(F67="Loose",IF(LEN(J67&amp;"")=0,1,0),0)))</f>
        <v/>
      </c>
      <c r="AG67">
        <f>IF(W67=0,0,IF(ISNUMBER(SEARCH("Licence needed",U67&amp;"")),1,0))</f>
        <v/>
      </c>
      <c r="AH67">
        <f>IF(W67=0,0,IF(N(L67)=0,0,IF(N(M67)=0,0,IF(W67/N(L67)*7&gt;N(M67),1,0))))</f>
        <v/>
      </c>
      <c r="AI67">
        <f>IF(W67=0,0,IF(AB67=0,0,IF(AB67-AC67-(X67+Y67-AA67)&lt;0,1,0)))</f>
        <v/>
      </c>
      <c r="AJ67">
        <f>IF(W67&gt;0,1,0)</f>
        <v/>
      </c>
    </row>
    <row r="68" ht="31" customHeight="1">
      <c r="B68" s="32" t="n">
        <v>63</v>
      </c>
      <c r="C68" s="13" t="inlineStr">
        <is>
          <t>Home care</t>
        </is>
      </c>
      <c r="D68" s="13" t="inlineStr">
        <is>
          <t>Scouring powder</t>
        </is>
      </c>
      <c r="E68" s="13" t="inlineStr">
        <is>
          <t>500 g</t>
        </is>
      </c>
      <c r="F68" s="33" t="inlineStr">
        <is>
          <t>As packed</t>
        </is>
      </c>
      <c r="G68" s="34" t="n">
        <v>10</v>
      </c>
      <c r="H68" s="35" t="n">
        <v>35</v>
      </c>
      <c r="I68" s="36" t="n">
        <v>0.18</v>
      </c>
      <c r="J68" s="36" t="n">
        <v>0.18</v>
      </c>
      <c r="K68" s="35" t="n">
        <v>45</v>
      </c>
      <c r="L68" s="34" t="n"/>
      <c r="M68" s="37" t="n"/>
      <c r="N68" s="18">
        <f>IF(W68=0,"",X68+Y68)</f>
        <v/>
      </c>
      <c r="O68" s="18">
        <f>IF(W68=0,"",AA68)</f>
        <v/>
      </c>
      <c r="P68" s="18">
        <f>IF(W68=0,"",X68+Y68-AA68)</f>
        <v/>
      </c>
      <c r="Q68" s="18">
        <f>IF(W68=0,"",AB68)</f>
        <v/>
      </c>
      <c r="R68" s="18">
        <f>IF(W68=0,"",IF(AB68=0,"",AB68-AC68-(X68+Y68-AA68)))</f>
        <v/>
      </c>
      <c r="S68" s="19">
        <f>IF(W68=0,"",IF(AB68=0,"",(AB68-AC68-(X68+Y68-AA68))/AB68))</f>
        <v/>
      </c>
      <c r="T68" s="38">
        <f>IF(W68=0,"",IF(AG68=1,"Needs a licence first: see the note",IF(AD68=1,"Enter the rate you pay",IF(AF68=1,"Enter the GST rate",IF(AE68=1,"Enter what one pack sells for",IF(AI68=1,"Sells below cost",IF(AH68=1,"More than it can sell before its shelf life","OK")))))))</f>
        <v/>
      </c>
      <c r="U68" s="39" t="inlineStr">
        <is>
          <t>18%: Sch II entry 70</t>
        </is>
      </c>
      <c r="W68">
        <f>IF(LEN(D68&amp;"")=0,0,N(G68))</f>
        <v/>
      </c>
      <c r="X68">
        <f>ROUND(W68*N(H68),2)</f>
        <v/>
      </c>
      <c r="Y68">
        <f>ROUND(X68*N(I68),2)</f>
        <v/>
      </c>
      <c r="Z68">
        <f>IF(F68="Loose",N(J68),N(I68))</f>
        <v/>
      </c>
      <c r="AA68">
        <f>IF(OR('Example Plan'!$C$10="Regular GST, registered before buying",'Example Plan'!$C$10="Regular GST, registering after buying"),IF(Z68&gt;0,Y68,0),0)</f>
        <v/>
      </c>
      <c r="AB68">
        <f>ROUND(W68*N(K68),2)</f>
        <v/>
      </c>
      <c r="AC68">
        <f>IF(AB68=0,0,IF(OR('Example Plan'!$C$10="Regular GST, registered before buying",'Example Plan'!$C$10="Regular GST, registering after buying"),IF(Z68&gt;0,ROUND(AB68-AB68/(1+Z68),2),0),IF('Example Plan'!$C$10="Composition scheme",IF(Z68&gt;0,ROUND(AB68*0.01,2),0),0)))</f>
        <v/>
      </c>
      <c r="AD68">
        <f>IF(W68&gt;0,IF(N(H68)=0,1,0),0)</f>
        <v/>
      </c>
      <c r="AE68">
        <f>IF(W68&gt;0,IF(N(K68)=0,1,0),0)</f>
        <v/>
      </c>
      <c r="AF68">
        <f>IF(W68=0,0,IF(LEN(I68&amp;"")=0,1,IF(F68="Loose",IF(LEN(J68&amp;"")=0,1,0),0)))</f>
        <v/>
      </c>
      <c r="AG68">
        <f>IF(W68=0,0,IF(ISNUMBER(SEARCH("Licence needed",U68&amp;"")),1,0))</f>
        <v/>
      </c>
      <c r="AH68">
        <f>IF(W68=0,0,IF(N(L68)=0,0,IF(N(M68)=0,0,IF(W68/N(L68)*7&gt;N(M68),1,0))))</f>
        <v/>
      </c>
      <c r="AI68">
        <f>IF(W68=0,0,IF(AB68=0,0,IF(AB68-AC68-(X68+Y68-AA68)&lt;0,1,0)))</f>
        <v/>
      </c>
      <c r="AJ68">
        <f>IF(W68&gt;0,1,0)</f>
        <v/>
      </c>
    </row>
    <row r="69" ht="31" customHeight="1">
      <c r="B69" s="32" t="n">
        <v>64</v>
      </c>
      <c r="C69" s="13" t="inlineStr">
        <is>
          <t>Home care</t>
        </is>
      </c>
      <c r="D69" s="13" t="inlineStr">
        <is>
          <t>Toilet paper</t>
        </is>
      </c>
      <c r="E69" s="13" t="inlineStr">
        <is>
          <t>roll</t>
        </is>
      </c>
      <c r="F69" s="33" t="inlineStr">
        <is>
          <t>As packed</t>
        </is>
      </c>
      <c r="G69" s="34" t="n">
        <v>20</v>
      </c>
      <c r="H69" s="35" t="n">
        <v>25</v>
      </c>
      <c r="I69" s="36" t="n">
        <v>0.18</v>
      </c>
      <c r="J69" s="36" t="n">
        <v>0.18</v>
      </c>
      <c r="K69" s="35" t="n">
        <v>35</v>
      </c>
      <c r="L69" s="34" t="n"/>
      <c r="M69" s="37" t="n"/>
      <c r="N69" s="18">
        <f>IF(W69=0,"",X69+Y69)</f>
        <v/>
      </c>
      <c r="O69" s="18">
        <f>IF(W69=0,"",AA69)</f>
        <v/>
      </c>
      <c r="P69" s="18">
        <f>IF(W69=0,"",X69+Y69-AA69)</f>
        <v/>
      </c>
      <c r="Q69" s="18">
        <f>IF(W69=0,"",AB69)</f>
        <v/>
      </c>
      <c r="R69" s="18">
        <f>IF(W69=0,"",IF(AB69=0,"",AB69-AC69-(X69+Y69-AA69)))</f>
        <v/>
      </c>
      <c r="S69" s="19">
        <f>IF(W69=0,"",IF(AB69=0,"",(AB69-AC69-(X69+Y69-AA69))/AB69))</f>
        <v/>
      </c>
      <c r="T69" s="38">
        <f>IF(W69=0,"",IF(AG69=1,"Needs a licence first: see the note",IF(AD69=1,"Enter the rate you pay",IF(AF69=1,"Enter the GST rate",IF(AE69=1,"Enter what one pack sells for",IF(AI69=1,"Sells below cost",IF(AH69=1,"More than it can sell before its shelf life","OK")))))))</f>
        <v/>
      </c>
      <c r="U69" s="39" t="inlineStr">
        <is>
          <t>18%: Sch II entry 184</t>
        </is>
      </c>
      <c r="W69">
        <f>IF(LEN(D69&amp;"")=0,0,N(G69))</f>
        <v/>
      </c>
      <c r="X69">
        <f>ROUND(W69*N(H69),2)</f>
        <v/>
      </c>
      <c r="Y69">
        <f>ROUND(X69*N(I69),2)</f>
        <v/>
      </c>
      <c r="Z69">
        <f>IF(F69="Loose",N(J69),N(I69))</f>
        <v/>
      </c>
      <c r="AA69">
        <f>IF(OR('Example Plan'!$C$10="Regular GST, registered before buying",'Example Plan'!$C$10="Regular GST, registering after buying"),IF(Z69&gt;0,Y69,0),0)</f>
        <v/>
      </c>
      <c r="AB69">
        <f>ROUND(W69*N(K69),2)</f>
        <v/>
      </c>
      <c r="AC69">
        <f>IF(AB69=0,0,IF(OR('Example Plan'!$C$10="Regular GST, registered before buying",'Example Plan'!$C$10="Regular GST, registering after buying"),IF(Z69&gt;0,ROUND(AB69-AB69/(1+Z69),2),0),IF('Example Plan'!$C$10="Composition scheme",IF(Z69&gt;0,ROUND(AB69*0.01,2),0),0)))</f>
        <v/>
      </c>
      <c r="AD69">
        <f>IF(W69&gt;0,IF(N(H69)=0,1,0),0)</f>
        <v/>
      </c>
      <c r="AE69">
        <f>IF(W69&gt;0,IF(N(K69)=0,1,0),0)</f>
        <v/>
      </c>
      <c r="AF69">
        <f>IF(W69=0,0,IF(LEN(I69&amp;"")=0,1,IF(F69="Loose",IF(LEN(J69&amp;"")=0,1,0),0)))</f>
        <v/>
      </c>
      <c r="AG69">
        <f>IF(W69=0,0,IF(ISNUMBER(SEARCH("Licence needed",U69&amp;"")),1,0))</f>
        <v/>
      </c>
      <c r="AH69">
        <f>IF(W69=0,0,IF(N(L69)=0,0,IF(N(M69)=0,0,IF(W69/N(L69)*7&gt;N(M69),1,0))))</f>
        <v/>
      </c>
      <c r="AI69">
        <f>IF(W69=0,0,IF(AB69=0,0,IF(AB69-AC69-(X69+Y69-AA69)&lt;0,1,0)))</f>
        <v/>
      </c>
      <c r="AJ69">
        <f>IF(W69&gt;0,1,0)</f>
        <v/>
      </c>
    </row>
    <row r="70" ht="52" customHeight="1">
      <c r="B70" s="32" t="n">
        <v>65</v>
      </c>
      <c r="C70" s="13" t="inlineStr">
        <is>
          <t>Home care</t>
        </is>
      </c>
      <c r="D70" s="13" t="inlineStr">
        <is>
          <t>Mosquito coil</t>
        </is>
      </c>
      <c r="E70" s="13" t="inlineStr">
        <is>
          <t>pack</t>
        </is>
      </c>
      <c r="F70" s="33" t="inlineStr">
        <is>
          <t>As packed</t>
        </is>
      </c>
      <c r="G70" s="34" t="n"/>
      <c r="H70" s="35" t="n"/>
      <c r="I70" s="36" t="n">
        <v>0.18</v>
      </c>
      <c r="J70" s="36" t="n">
        <v>0.18</v>
      </c>
      <c r="K70" s="35" t="n"/>
      <c r="L70" s="34" t="n"/>
      <c r="M70" s="37" t="n"/>
      <c r="N70" s="18">
        <f>IF(W70=0,"",X70+Y70)</f>
        <v/>
      </c>
      <c r="O70" s="18">
        <f>IF(W70=0,"",AA70)</f>
        <v/>
      </c>
      <c r="P70" s="18">
        <f>IF(W70=0,"",X70+Y70-AA70)</f>
        <v/>
      </c>
      <c r="Q70" s="18">
        <f>IF(W70=0,"",AB70)</f>
        <v/>
      </c>
      <c r="R70" s="18">
        <f>IF(W70=0,"",IF(AB70=0,"",AB70-AC70-(X70+Y70-AA70)))</f>
        <v/>
      </c>
      <c r="S70" s="19">
        <f>IF(W70=0,"",IF(AB70=0,"",(AB70-AC70-(X70+Y70-AA70))/AB70))</f>
        <v/>
      </c>
      <c r="T70" s="38">
        <f>IF(W70=0,"",IF(AG70=1,"Needs a licence first: see the note",IF(AD70=1,"Enter the rate you pay",IF(AF70=1,"Enter the GST rate",IF(AE70=1,"Enter what one pack sells for",IF(AI70=1,"Sells below cost",IF(AH70=1,"More than it can sell before its shelf life","OK")))))))</f>
        <v/>
      </c>
      <c r="U70" s="40" t="inlineStr">
        <is>
          <t>18%: Sch II entry 95 (insecticides)  |  Licence needed: an insecticide is sold only under a licence (Insecticides Act 1968, s.18(2)). Leave it out until you hold one.</t>
        </is>
      </c>
      <c r="W70">
        <f>IF(LEN(D70&amp;"")=0,0,N(G70))</f>
        <v/>
      </c>
      <c r="X70">
        <f>ROUND(W70*N(H70),2)</f>
        <v/>
      </c>
      <c r="Y70">
        <f>ROUND(X70*N(I70),2)</f>
        <v/>
      </c>
      <c r="Z70">
        <f>IF(F70="Loose",N(J70),N(I70))</f>
        <v/>
      </c>
      <c r="AA70">
        <f>IF(OR('Example Plan'!$C$10="Regular GST, registered before buying",'Example Plan'!$C$10="Regular GST, registering after buying"),IF(Z70&gt;0,Y70,0),0)</f>
        <v/>
      </c>
      <c r="AB70">
        <f>ROUND(W70*N(K70),2)</f>
        <v/>
      </c>
      <c r="AC70">
        <f>IF(AB70=0,0,IF(OR('Example Plan'!$C$10="Regular GST, registered before buying",'Example Plan'!$C$10="Regular GST, registering after buying"),IF(Z70&gt;0,ROUND(AB70-AB70/(1+Z70),2),0),IF('Example Plan'!$C$10="Composition scheme",IF(Z70&gt;0,ROUND(AB70*0.01,2),0),0)))</f>
        <v/>
      </c>
      <c r="AD70">
        <f>IF(W70&gt;0,IF(N(H70)=0,1,0),0)</f>
        <v/>
      </c>
      <c r="AE70">
        <f>IF(W70&gt;0,IF(N(K70)=0,1,0),0)</f>
        <v/>
      </c>
      <c r="AF70">
        <f>IF(W70=0,0,IF(LEN(I70&amp;"")=0,1,IF(F70="Loose",IF(LEN(J70&amp;"")=0,1,0),0)))</f>
        <v/>
      </c>
      <c r="AG70">
        <f>IF(W70=0,0,IF(ISNUMBER(SEARCH("Licence needed",U70&amp;"")),1,0))</f>
        <v/>
      </c>
      <c r="AH70">
        <f>IF(W70=0,0,IF(N(L70)=0,0,IF(N(M70)=0,0,IF(W70/N(L70)*7&gt;N(M70),1,0))))</f>
        <v/>
      </c>
      <c r="AI70">
        <f>IF(W70=0,0,IF(AB70=0,0,IF(AB70-AC70-(X70+Y70-AA70)&lt;0,1,0)))</f>
        <v/>
      </c>
      <c r="AJ70">
        <f>IF(W70&gt;0,1,0)</f>
        <v/>
      </c>
    </row>
    <row r="71" ht="52" customHeight="1">
      <c r="B71" s="32" t="n">
        <v>66</v>
      </c>
      <c r="C71" s="13" t="inlineStr">
        <is>
          <t>Home care</t>
        </is>
      </c>
      <c r="D71" s="13" t="inlineStr">
        <is>
          <t>Cockroach spray</t>
        </is>
      </c>
      <c r="E71" s="13" t="inlineStr">
        <is>
          <t>can</t>
        </is>
      </c>
      <c r="F71" s="33" t="inlineStr">
        <is>
          <t>As packed</t>
        </is>
      </c>
      <c r="G71" s="34" t="n"/>
      <c r="H71" s="35" t="n"/>
      <c r="I71" s="36" t="n">
        <v>0.18</v>
      </c>
      <c r="J71" s="36" t="n">
        <v>0.18</v>
      </c>
      <c r="K71" s="35" t="n"/>
      <c r="L71" s="34" t="n"/>
      <c r="M71" s="37" t="n"/>
      <c r="N71" s="18">
        <f>IF(W71=0,"",X71+Y71)</f>
        <v/>
      </c>
      <c r="O71" s="18">
        <f>IF(W71=0,"",AA71)</f>
        <v/>
      </c>
      <c r="P71" s="18">
        <f>IF(W71=0,"",X71+Y71-AA71)</f>
        <v/>
      </c>
      <c r="Q71" s="18">
        <f>IF(W71=0,"",AB71)</f>
        <v/>
      </c>
      <c r="R71" s="18">
        <f>IF(W71=0,"",IF(AB71=0,"",AB71-AC71-(X71+Y71-AA71)))</f>
        <v/>
      </c>
      <c r="S71" s="19">
        <f>IF(W71=0,"",IF(AB71=0,"",(AB71-AC71-(X71+Y71-AA71))/AB71))</f>
        <v/>
      </c>
      <c r="T71" s="38">
        <f>IF(W71=0,"",IF(AG71=1,"Needs a licence first: see the note",IF(AD71=1,"Enter the rate you pay",IF(AF71=1,"Enter the GST rate",IF(AE71=1,"Enter what one pack sells for",IF(AI71=1,"Sells below cost",IF(AH71=1,"More than it can sell before its shelf life","OK")))))))</f>
        <v/>
      </c>
      <c r="U71" s="40" t="inlineStr">
        <is>
          <t>18%: Sch II entry 95 (insecticides)  |  Licence needed: an insecticide is sold only under a licence (Insecticides Act 1968, s.18(2)). Leave it out until you hold one.</t>
        </is>
      </c>
      <c r="W71">
        <f>IF(LEN(D71&amp;"")=0,0,N(G71))</f>
        <v/>
      </c>
      <c r="X71">
        <f>ROUND(W71*N(H71),2)</f>
        <v/>
      </c>
      <c r="Y71">
        <f>ROUND(X71*N(I71),2)</f>
        <v/>
      </c>
      <c r="Z71">
        <f>IF(F71="Loose",N(J71),N(I71))</f>
        <v/>
      </c>
      <c r="AA71">
        <f>IF(OR('Example Plan'!$C$10="Regular GST, registered before buying",'Example Plan'!$C$10="Regular GST, registering after buying"),IF(Z71&gt;0,Y71,0),0)</f>
        <v/>
      </c>
      <c r="AB71">
        <f>ROUND(W71*N(K71),2)</f>
        <v/>
      </c>
      <c r="AC71">
        <f>IF(AB71=0,0,IF(OR('Example Plan'!$C$10="Regular GST, registered before buying",'Example Plan'!$C$10="Regular GST, registering after buying"),IF(Z71&gt;0,ROUND(AB71-AB71/(1+Z71),2),0),IF('Example Plan'!$C$10="Composition scheme",IF(Z71&gt;0,ROUND(AB71*0.01,2),0),0)))</f>
        <v/>
      </c>
      <c r="AD71">
        <f>IF(W71&gt;0,IF(N(H71)=0,1,0),0)</f>
        <v/>
      </c>
      <c r="AE71">
        <f>IF(W71&gt;0,IF(N(K71)=0,1,0),0)</f>
        <v/>
      </c>
      <c r="AF71">
        <f>IF(W71=0,0,IF(LEN(I71&amp;"")=0,1,IF(F71="Loose",IF(LEN(J71&amp;"")=0,1,0),0)))</f>
        <v/>
      </c>
      <c r="AG71">
        <f>IF(W71=0,0,IF(ISNUMBER(SEARCH("Licence needed",U71&amp;"")),1,0))</f>
        <v/>
      </c>
      <c r="AH71">
        <f>IF(W71=0,0,IF(N(L71)=0,0,IF(N(M71)=0,0,IF(W71/N(L71)*7&gt;N(M71),1,0))))</f>
        <v/>
      </c>
      <c r="AI71">
        <f>IF(W71=0,0,IF(AB71=0,0,IF(AB71-AC71-(X71+Y71-AA71)&lt;0,1,0)))</f>
        <v/>
      </c>
      <c r="AJ71">
        <f>IF(W71&gt;0,1,0)</f>
        <v/>
      </c>
    </row>
    <row r="72" ht="31" customHeight="1">
      <c r="B72" s="32" t="n">
        <v>67</v>
      </c>
      <c r="C72" s="13" t="inlineStr">
        <is>
          <t>Pooja &amp; household</t>
        </is>
      </c>
      <c r="D72" s="13" t="inlineStr">
        <is>
          <t>Agarbatti</t>
        </is>
      </c>
      <c r="E72" s="13" t="inlineStr">
        <is>
          <t>pack</t>
        </is>
      </c>
      <c r="F72" s="33" t="inlineStr">
        <is>
          <t>As packed</t>
        </is>
      </c>
      <c r="G72" s="34" t="n">
        <v>30</v>
      </c>
      <c r="H72" s="35" t="n">
        <v>40</v>
      </c>
      <c r="I72" s="36" t="n">
        <v>0.05</v>
      </c>
      <c r="J72" s="36" t="n">
        <v>0.05</v>
      </c>
      <c r="K72" s="35" t="n">
        <v>50</v>
      </c>
      <c r="L72" s="34" t="n"/>
      <c r="M72" s="37" t="n"/>
      <c r="N72" s="18">
        <f>IF(W72=0,"",X72+Y72)</f>
        <v/>
      </c>
      <c r="O72" s="18">
        <f>IF(W72=0,"",AA72)</f>
        <v/>
      </c>
      <c r="P72" s="18">
        <f>IF(W72=0,"",X72+Y72-AA72)</f>
        <v/>
      </c>
      <c r="Q72" s="18">
        <f>IF(W72=0,"",AB72)</f>
        <v/>
      </c>
      <c r="R72" s="18">
        <f>IF(W72=0,"",IF(AB72=0,"",AB72-AC72-(X72+Y72-AA72)))</f>
        <v/>
      </c>
      <c r="S72" s="19">
        <f>IF(W72=0,"",IF(AB72=0,"",(AB72-AC72-(X72+Y72-AA72))/AB72))</f>
        <v/>
      </c>
      <c r="T72" s="38">
        <f>IF(W72=0,"",IF(AG72=1,"Needs a licence first: see the note",IF(AD72=1,"Enter the rate you pay",IF(AF72=1,"Enter the GST rate",IF(AE72=1,"Enter what one pack sells for",IF(AI72=1,"Sells below cost",IF(AH72=1,"More than it can sell before its shelf life","OK")))))))</f>
        <v/>
      </c>
      <c r="U72" s="39" t="inlineStr">
        <is>
          <t>5%: Sch I entry 250</t>
        </is>
      </c>
      <c r="W72">
        <f>IF(LEN(D72&amp;"")=0,0,N(G72))</f>
        <v/>
      </c>
      <c r="X72">
        <f>ROUND(W72*N(H72),2)</f>
        <v/>
      </c>
      <c r="Y72">
        <f>ROUND(X72*N(I72),2)</f>
        <v/>
      </c>
      <c r="Z72">
        <f>IF(F72="Loose",N(J72),N(I72))</f>
        <v/>
      </c>
      <c r="AA72">
        <f>IF(OR('Example Plan'!$C$10="Regular GST, registered before buying",'Example Plan'!$C$10="Regular GST, registering after buying"),IF(Z72&gt;0,Y72,0),0)</f>
        <v/>
      </c>
      <c r="AB72">
        <f>ROUND(W72*N(K72),2)</f>
        <v/>
      </c>
      <c r="AC72">
        <f>IF(AB72=0,0,IF(OR('Example Plan'!$C$10="Regular GST, registered before buying",'Example Plan'!$C$10="Regular GST, registering after buying"),IF(Z72&gt;0,ROUND(AB72-AB72/(1+Z72),2),0),IF('Example Plan'!$C$10="Composition scheme",IF(Z72&gt;0,ROUND(AB72*0.01,2),0),0)))</f>
        <v/>
      </c>
      <c r="AD72">
        <f>IF(W72&gt;0,IF(N(H72)=0,1,0),0)</f>
        <v/>
      </c>
      <c r="AE72">
        <f>IF(W72&gt;0,IF(N(K72)=0,1,0),0)</f>
        <v/>
      </c>
      <c r="AF72">
        <f>IF(W72=0,0,IF(LEN(I72&amp;"")=0,1,IF(F72="Loose",IF(LEN(J72&amp;"")=0,1,0),0)))</f>
        <v/>
      </c>
      <c r="AG72">
        <f>IF(W72=0,0,IF(ISNUMBER(SEARCH("Licence needed",U72&amp;"")),1,0))</f>
        <v/>
      </c>
      <c r="AH72">
        <f>IF(W72=0,0,IF(N(L72)=0,0,IF(N(M72)=0,0,IF(W72/N(L72)*7&gt;N(M72),1,0))))</f>
        <v/>
      </c>
      <c r="AI72">
        <f>IF(W72=0,0,IF(AB72=0,0,IF(AB72-AC72-(X72+Y72-AA72)&lt;0,1,0)))</f>
        <v/>
      </c>
      <c r="AJ72">
        <f>IF(W72&gt;0,1,0)</f>
        <v/>
      </c>
    </row>
    <row r="73" ht="31" customHeight="1">
      <c r="B73" s="32" t="n">
        <v>68</v>
      </c>
      <c r="C73" s="13" t="inlineStr">
        <is>
          <t>Pooja &amp; household</t>
        </is>
      </c>
      <c r="D73" s="13" t="inlineStr">
        <is>
          <t>Matchbox</t>
        </is>
      </c>
      <c r="E73" s="13" t="inlineStr">
        <is>
          <t>pack of 10</t>
        </is>
      </c>
      <c r="F73" s="33" t="inlineStr">
        <is>
          <t>As packed</t>
        </is>
      </c>
      <c r="G73" s="34" t="n">
        <v>20</v>
      </c>
      <c r="H73" s="35" t="n">
        <v>16</v>
      </c>
      <c r="I73" s="36" t="n">
        <v>0.05</v>
      </c>
      <c r="J73" s="36" t="n">
        <v>0.05</v>
      </c>
      <c r="K73" s="35" t="n">
        <v>20</v>
      </c>
      <c r="L73" s="34" t="n"/>
      <c r="M73" s="37" t="n"/>
      <c r="N73" s="18">
        <f>IF(W73=0,"",X73+Y73)</f>
        <v/>
      </c>
      <c r="O73" s="18">
        <f>IF(W73=0,"",AA73)</f>
        <v/>
      </c>
      <c r="P73" s="18">
        <f>IF(W73=0,"",X73+Y73-AA73)</f>
        <v/>
      </c>
      <c r="Q73" s="18">
        <f>IF(W73=0,"",AB73)</f>
        <v/>
      </c>
      <c r="R73" s="18">
        <f>IF(W73=0,"",IF(AB73=0,"",AB73-AC73-(X73+Y73-AA73)))</f>
        <v/>
      </c>
      <c r="S73" s="19">
        <f>IF(W73=0,"",IF(AB73=0,"",(AB73-AC73-(X73+Y73-AA73))/AB73))</f>
        <v/>
      </c>
      <c r="T73" s="38">
        <f>IF(W73=0,"",IF(AG73=1,"Needs a licence first: see the note",IF(AD73=1,"Enter the rate you pay",IF(AF73=1,"Enter the GST rate",IF(AE73=1,"Enter what one pack sells for",IF(AI73=1,"Sells below cost",IF(AH73=1,"More than it can sell before its shelf life","OK")))))))</f>
        <v/>
      </c>
      <c r="U73" s="39" t="inlineStr">
        <is>
          <t>5%: Sch I entry 256 (3605 00 10)</t>
        </is>
      </c>
      <c r="W73">
        <f>IF(LEN(D73&amp;"")=0,0,N(G73))</f>
        <v/>
      </c>
      <c r="X73">
        <f>ROUND(W73*N(H73),2)</f>
        <v/>
      </c>
      <c r="Y73">
        <f>ROUND(X73*N(I73),2)</f>
        <v/>
      </c>
      <c r="Z73">
        <f>IF(F73="Loose",N(J73),N(I73))</f>
        <v/>
      </c>
      <c r="AA73">
        <f>IF(OR('Example Plan'!$C$10="Regular GST, registered before buying",'Example Plan'!$C$10="Regular GST, registering after buying"),IF(Z73&gt;0,Y73,0),0)</f>
        <v/>
      </c>
      <c r="AB73">
        <f>ROUND(W73*N(K73),2)</f>
        <v/>
      </c>
      <c r="AC73">
        <f>IF(AB73=0,0,IF(OR('Example Plan'!$C$10="Regular GST, registered before buying",'Example Plan'!$C$10="Regular GST, registering after buying"),IF(Z73&gt;0,ROUND(AB73-AB73/(1+Z73),2),0),IF('Example Plan'!$C$10="Composition scheme",IF(Z73&gt;0,ROUND(AB73*0.01,2),0),0)))</f>
        <v/>
      </c>
      <c r="AD73">
        <f>IF(W73&gt;0,IF(N(H73)=0,1,0),0)</f>
        <v/>
      </c>
      <c r="AE73">
        <f>IF(W73&gt;0,IF(N(K73)=0,1,0),0)</f>
        <v/>
      </c>
      <c r="AF73">
        <f>IF(W73=0,0,IF(LEN(I73&amp;"")=0,1,IF(F73="Loose",IF(LEN(J73&amp;"")=0,1,0),0)))</f>
        <v/>
      </c>
      <c r="AG73">
        <f>IF(W73=0,0,IF(ISNUMBER(SEARCH("Licence needed",U73&amp;"")),1,0))</f>
        <v/>
      </c>
      <c r="AH73">
        <f>IF(W73=0,0,IF(N(L73)=0,0,IF(N(M73)=0,0,IF(W73/N(L73)*7&gt;N(M73),1,0))))</f>
        <v/>
      </c>
      <c r="AI73">
        <f>IF(W73=0,0,IF(AB73=0,0,IF(AB73-AC73-(X73+Y73-AA73)&lt;0,1,0)))</f>
        <v/>
      </c>
      <c r="AJ73">
        <f>IF(W73&gt;0,1,0)</f>
        <v/>
      </c>
    </row>
    <row r="74" ht="31" customHeight="1">
      <c r="B74" s="32" t="n">
        <v>69</v>
      </c>
      <c r="C74" s="13" t="inlineStr">
        <is>
          <t>Pooja &amp; household</t>
        </is>
      </c>
      <c r="D74" s="13" t="inlineStr">
        <is>
          <t>Candles</t>
        </is>
      </c>
      <c r="E74" s="13" t="inlineStr">
        <is>
          <t>pack</t>
        </is>
      </c>
      <c r="F74" s="33" t="inlineStr">
        <is>
          <t>As packed</t>
        </is>
      </c>
      <c r="G74" s="34" t="n">
        <v>10</v>
      </c>
      <c r="H74" s="35" t="n">
        <v>30</v>
      </c>
      <c r="I74" s="36" t="n">
        <v>0.05</v>
      </c>
      <c r="J74" s="36" t="n">
        <v>0.05</v>
      </c>
      <c r="K74" s="35" t="n">
        <v>40</v>
      </c>
      <c r="L74" s="34" t="n"/>
      <c r="M74" s="37" t="n"/>
      <c r="N74" s="18">
        <f>IF(W74=0,"",X74+Y74)</f>
        <v/>
      </c>
      <c r="O74" s="18">
        <f>IF(W74=0,"",AA74)</f>
        <v/>
      </c>
      <c r="P74" s="18">
        <f>IF(W74=0,"",X74+Y74-AA74)</f>
        <v/>
      </c>
      <c r="Q74" s="18">
        <f>IF(W74=0,"",AB74)</f>
        <v/>
      </c>
      <c r="R74" s="18">
        <f>IF(W74=0,"",IF(AB74=0,"",AB74-AC74-(X74+Y74-AA74)))</f>
        <v/>
      </c>
      <c r="S74" s="19">
        <f>IF(W74=0,"",IF(AB74=0,"",(AB74-AC74-(X74+Y74-AA74))/AB74))</f>
        <v/>
      </c>
      <c r="T74" s="38">
        <f>IF(W74=0,"",IF(AG74=1,"Needs a licence first: see the note",IF(AD74=1,"Enter the rate you pay",IF(AF74=1,"Enter the GST rate",IF(AE74=1,"Enter what one pack sells for",IF(AI74=1,"Sells below cost",IF(AH74=1,"More than it can sell before its shelf life","OK")))))))</f>
        <v/>
      </c>
      <c r="U74" s="39" t="inlineStr">
        <is>
          <t>5%: Sch I entry 253</t>
        </is>
      </c>
      <c r="W74">
        <f>IF(LEN(D74&amp;"")=0,0,N(G74))</f>
        <v/>
      </c>
      <c r="X74">
        <f>ROUND(W74*N(H74),2)</f>
        <v/>
      </c>
      <c r="Y74">
        <f>ROUND(X74*N(I74),2)</f>
        <v/>
      </c>
      <c r="Z74">
        <f>IF(F74="Loose",N(J74),N(I74))</f>
        <v/>
      </c>
      <c r="AA74">
        <f>IF(OR('Example Plan'!$C$10="Regular GST, registered before buying",'Example Plan'!$C$10="Regular GST, registering after buying"),IF(Z74&gt;0,Y74,0),0)</f>
        <v/>
      </c>
      <c r="AB74">
        <f>ROUND(W74*N(K74),2)</f>
        <v/>
      </c>
      <c r="AC74">
        <f>IF(AB74=0,0,IF(OR('Example Plan'!$C$10="Regular GST, registered before buying",'Example Plan'!$C$10="Regular GST, registering after buying"),IF(Z74&gt;0,ROUND(AB74-AB74/(1+Z74),2),0),IF('Example Plan'!$C$10="Composition scheme",IF(Z74&gt;0,ROUND(AB74*0.01,2),0),0)))</f>
        <v/>
      </c>
      <c r="AD74">
        <f>IF(W74&gt;0,IF(N(H74)=0,1,0),0)</f>
        <v/>
      </c>
      <c r="AE74">
        <f>IF(W74&gt;0,IF(N(K74)=0,1,0),0)</f>
        <v/>
      </c>
      <c r="AF74">
        <f>IF(W74=0,0,IF(LEN(I74&amp;"")=0,1,IF(F74="Loose",IF(LEN(J74&amp;"")=0,1,0),0)))</f>
        <v/>
      </c>
      <c r="AG74">
        <f>IF(W74=0,0,IF(ISNUMBER(SEARCH("Licence needed",U74&amp;"")),1,0))</f>
        <v/>
      </c>
      <c r="AH74">
        <f>IF(W74=0,0,IF(N(L74)=0,0,IF(N(M74)=0,0,IF(W74/N(L74)*7&gt;N(M74),1,0))))</f>
        <v/>
      </c>
      <c r="AI74">
        <f>IF(W74=0,0,IF(AB74=0,0,IF(AB74-AC74-(X74+Y74-AA74)&lt;0,1,0)))</f>
        <v/>
      </c>
      <c r="AJ74">
        <f>IF(W74&gt;0,1,0)</f>
        <v/>
      </c>
    </row>
    <row r="75" ht="31" customHeight="1">
      <c r="B75" s="32" t="n">
        <v>70</v>
      </c>
      <c r="C75" s="13" t="inlineStr">
        <is>
          <t>Pooja &amp; household</t>
        </is>
      </c>
      <c r="D75" s="13" t="inlineStr">
        <is>
          <t>Kumkum</t>
        </is>
      </c>
      <c r="E75" s="13" t="inlineStr">
        <is>
          <t>pack</t>
        </is>
      </c>
      <c r="F75" s="33" t="inlineStr">
        <is>
          <t>As packed</t>
        </is>
      </c>
      <c r="G75" s="34" t="n">
        <v>10</v>
      </c>
      <c r="H75" s="35" t="n">
        <v>15</v>
      </c>
      <c r="I75" s="36" t="n">
        <v>0</v>
      </c>
      <c r="J75" s="36" t="n">
        <v>0</v>
      </c>
      <c r="K75" s="35" t="n">
        <v>20</v>
      </c>
      <c r="L75" s="34" t="n"/>
      <c r="M75" s="37" t="n"/>
      <c r="N75" s="18">
        <f>IF(W75=0,"",X75+Y75)</f>
        <v/>
      </c>
      <c r="O75" s="18">
        <f>IF(W75=0,"",AA75)</f>
        <v/>
      </c>
      <c r="P75" s="18">
        <f>IF(W75=0,"",X75+Y75-AA75)</f>
        <v/>
      </c>
      <c r="Q75" s="18">
        <f>IF(W75=0,"",AB75)</f>
        <v/>
      </c>
      <c r="R75" s="18">
        <f>IF(W75=0,"",IF(AB75=0,"",AB75-AC75-(X75+Y75-AA75)))</f>
        <v/>
      </c>
      <c r="S75" s="19">
        <f>IF(W75=0,"",IF(AB75=0,"",(AB75-AC75-(X75+Y75-AA75))/AB75))</f>
        <v/>
      </c>
      <c r="T75" s="38">
        <f>IF(W75=0,"",IF(AG75=1,"Needs a licence first: see the note",IF(AD75=1,"Enter the rate you pay",IF(AF75=1,"Enter the GST rate",IF(AE75=1,"Enter what one pack sells for",IF(AI75=1,"Sells below cost",IF(AH75=1,"More than it can sell before its shelf life","OK")))))))</f>
        <v/>
      </c>
      <c r="U75" s="39" t="inlineStr">
        <is>
          <t>Nil: Notification 10/2025, entry 117</t>
        </is>
      </c>
      <c r="W75">
        <f>IF(LEN(D75&amp;"")=0,0,N(G75))</f>
        <v/>
      </c>
      <c r="X75">
        <f>ROUND(W75*N(H75),2)</f>
        <v/>
      </c>
      <c r="Y75">
        <f>ROUND(X75*N(I75),2)</f>
        <v/>
      </c>
      <c r="Z75">
        <f>IF(F75="Loose",N(J75),N(I75))</f>
        <v/>
      </c>
      <c r="AA75">
        <f>IF(OR('Example Plan'!$C$10="Regular GST, registered before buying",'Example Plan'!$C$10="Regular GST, registering after buying"),IF(Z75&gt;0,Y75,0),0)</f>
        <v/>
      </c>
      <c r="AB75">
        <f>ROUND(W75*N(K75),2)</f>
        <v/>
      </c>
      <c r="AC75">
        <f>IF(AB75=0,0,IF(OR('Example Plan'!$C$10="Regular GST, registered before buying",'Example Plan'!$C$10="Regular GST, registering after buying"),IF(Z75&gt;0,ROUND(AB75-AB75/(1+Z75),2),0),IF('Example Plan'!$C$10="Composition scheme",IF(Z75&gt;0,ROUND(AB75*0.01,2),0),0)))</f>
        <v/>
      </c>
      <c r="AD75">
        <f>IF(W75&gt;0,IF(N(H75)=0,1,0),0)</f>
        <v/>
      </c>
      <c r="AE75">
        <f>IF(W75&gt;0,IF(N(K75)=0,1,0),0)</f>
        <v/>
      </c>
      <c r="AF75">
        <f>IF(W75=0,0,IF(LEN(I75&amp;"")=0,1,IF(F75="Loose",IF(LEN(J75&amp;"")=0,1,0),0)))</f>
        <v/>
      </c>
      <c r="AG75">
        <f>IF(W75=0,0,IF(ISNUMBER(SEARCH("Licence needed",U75&amp;"")),1,0))</f>
        <v/>
      </c>
      <c r="AH75">
        <f>IF(W75=0,0,IF(N(L75)=0,0,IF(N(M75)=0,0,IF(W75/N(L75)*7&gt;N(M75),1,0))))</f>
        <v/>
      </c>
      <c r="AI75">
        <f>IF(W75=0,0,IF(AB75=0,0,IF(AB75-AC75-(X75+Y75-AA75)&lt;0,1,0)))</f>
        <v/>
      </c>
      <c r="AJ75">
        <f>IF(W75&gt;0,1,0)</f>
        <v/>
      </c>
    </row>
    <row r="76">
      <c r="B76" s="32" t="n">
        <v>71</v>
      </c>
      <c r="C76" s="13" t="n"/>
      <c r="D76" s="13" t="n"/>
      <c r="E76" s="13" t="n"/>
      <c r="F76" s="33" t="n"/>
      <c r="G76" s="34" t="n"/>
      <c r="H76" s="35" t="n"/>
      <c r="I76" s="36" t="n"/>
      <c r="J76" s="36" t="n"/>
      <c r="K76" s="35" t="n"/>
      <c r="L76" s="34" t="n"/>
      <c r="M76" s="37" t="n"/>
      <c r="N76" s="18">
        <f>IF(W76=0,"",X76+Y76)</f>
        <v/>
      </c>
      <c r="O76" s="18">
        <f>IF(W76=0,"",AA76)</f>
        <v/>
      </c>
      <c r="P76" s="18">
        <f>IF(W76=0,"",X76+Y76-AA76)</f>
        <v/>
      </c>
      <c r="Q76" s="18">
        <f>IF(W76=0,"",AB76)</f>
        <v/>
      </c>
      <c r="R76" s="18">
        <f>IF(W76=0,"",IF(AB76=0,"",AB76-AC76-(X76+Y76-AA76)))</f>
        <v/>
      </c>
      <c r="S76" s="19">
        <f>IF(W76=0,"",IF(AB76=0,"",(AB76-AC76-(X76+Y76-AA76))/AB76))</f>
        <v/>
      </c>
      <c r="T76" s="38">
        <f>IF(W76=0,"",IF(AG76=1,"Needs a licence first: see the note",IF(AD76=1,"Enter the rate you pay",IF(AF76=1,"Enter the GST rate",IF(AE76=1,"Enter what one pack sells for",IF(AI76=1,"Sells below cost",IF(AH76=1,"More than it can sell before its shelf life","OK")))))))</f>
        <v/>
      </c>
      <c r="U76" s="39" t="n"/>
      <c r="W76">
        <f>IF(LEN(D76&amp;"")=0,0,N(G76))</f>
        <v/>
      </c>
      <c r="X76">
        <f>ROUND(W76*N(H76),2)</f>
        <v/>
      </c>
      <c r="Y76">
        <f>ROUND(X76*N(I76),2)</f>
        <v/>
      </c>
      <c r="Z76">
        <f>IF(F76="Loose",N(J76),N(I76))</f>
        <v/>
      </c>
      <c r="AA76">
        <f>IF(OR('Example Plan'!$C$10="Regular GST, registered before buying",'Example Plan'!$C$10="Regular GST, registering after buying"),IF(Z76&gt;0,Y76,0),0)</f>
        <v/>
      </c>
      <c r="AB76">
        <f>ROUND(W76*N(K76),2)</f>
        <v/>
      </c>
      <c r="AC76">
        <f>IF(AB76=0,0,IF(OR('Example Plan'!$C$10="Regular GST, registered before buying",'Example Plan'!$C$10="Regular GST, registering after buying"),IF(Z76&gt;0,ROUND(AB76-AB76/(1+Z76),2),0),IF('Example Plan'!$C$10="Composition scheme",IF(Z76&gt;0,ROUND(AB76*0.01,2),0),0)))</f>
        <v/>
      </c>
      <c r="AD76">
        <f>IF(W76&gt;0,IF(N(H76)=0,1,0),0)</f>
        <v/>
      </c>
      <c r="AE76">
        <f>IF(W76&gt;0,IF(N(K76)=0,1,0),0)</f>
        <v/>
      </c>
      <c r="AF76">
        <f>IF(W76=0,0,IF(LEN(I76&amp;"")=0,1,IF(F76="Loose",IF(LEN(J76&amp;"")=0,1,0),0)))</f>
        <v/>
      </c>
      <c r="AG76">
        <f>IF(W76=0,0,IF(ISNUMBER(SEARCH("Licence needed",U76&amp;"")),1,0))</f>
        <v/>
      </c>
      <c r="AH76">
        <f>IF(W76=0,0,IF(N(L76)=0,0,IF(N(M76)=0,0,IF(W76/N(L76)*7&gt;N(M76),1,0))))</f>
        <v/>
      </c>
      <c r="AI76">
        <f>IF(W76=0,0,IF(AB76=0,0,IF(AB76-AC76-(X76+Y76-AA76)&lt;0,1,0)))</f>
        <v/>
      </c>
      <c r="AJ76">
        <f>IF(W76&gt;0,1,0)</f>
        <v/>
      </c>
    </row>
    <row r="77">
      <c r="B77" s="32" t="n">
        <v>72</v>
      </c>
      <c r="C77" s="13" t="n"/>
      <c r="D77" s="13" t="n"/>
      <c r="E77" s="13" t="n"/>
      <c r="F77" s="33" t="n"/>
      <c r="G77" s="34" t="n"/>
      <c r="H77" s="35" t="n"/>
      <c r="I77" s="36" t="n"/>
      <c r="J77" s="36" t="n"/>
      <c r="K77" s="35" t="n"/>
      <c r="L77" s="34" t="n"/>
      <c r="M77" s="37" t="n"/>
      <c r="N77" s="18">
        <f>IF(W77=0,"",X77+Y77)</f>
        <v/>
      </c>
      <c r="O77" s="18">
        <f>IF(W77=0,"",AA77)</f>
        <v/>
      </c>
      <c r="P77" s="18">
        <f>IF(W77=0,"",X77+Y77-AA77)</f>
        <v/>
      </c>
      <c r="Q77" s="18">
        <f>IF(W77=0,"",AB77)</f>
        <v/>
      </c>
      <c r="R77" s="18">
        <f>IF(W77=0,"",IF(AB77=0,"",AB77-AC77-(X77+Y77-AA77)))</f>
        <v/>
      </c>
      <c r="S77" s="19">
        <f>IF(W77=0,"",IF(AB77=0,"",(AB77-AC77-(X77+Y77-AA77))/AB77))</f>
        <v/>
      </c>
      <c r="T77" s="38">
        <f>IF(W77=0,"",IF(AG77=1,"Needs a licence first: see the note",IF(AD77=1,"Enter the rate you pay",IF(AF77=1,"Enter the GST rate",IF(AE77=1,"Enter what one pack sells for",IF(AI77=1,"Sells below cost",IF(AH77=1,"More than it can sell before its shelf life","OK")))))))</f>
        <v/>
      </c>
      <c r="U77" s="39" t="n"/>
      <c r="W77">
        <f>IF(LEN(D77&amp;"")=0,0,N(G77))</f>
        <v/>
      </c>
      <c r="X77">
        <f>ROUND(W77*N(H77),2)</f>
        <v/>
      </c>
      <c r="Y77">
        <f>ROUND(X77*N(I77),2)</f>
        <v/>
      </c>
      <c r="Z77">
        <f>IF(F77="Loose",N(J77),N(I77))</f>
        <v/>
      </c>
      <c r="AA77">
        <f>IF(OR('Example Plan'!$C$10="Regular GST, registered before buying",'Example Plan'!$C$10="Regular GST, registering after buying"),IF(Z77&gt;0,Y77,0),0)</f>
        <v/>
      </c>
      <c r="AB77">
        <f>ROUND(W77*N(K77),2)</f>
        <v/>
      </c>
      <c r="AC77">
        <f>IF(AB77=0,0,IF(OR('Example Plan'!$C$10="Regular GST, registered before buying",'Example Plan'!$C$10="Regular GST, registering after buying"),IF(Z77&gt;0,ROUND(AB77-AB77/(1+Z77),2),0),IF('Example Plan'!$C$10="Composition scheme",IF(Z77&gt;0,ROUND(AB77*0.01,2),0),0)))</f>
        <v/>
      </c>
      <c r="AD77">
        <f>IF(W77&gt;0,IF(N(H77)=0,1,0),0)</f>
        <v/>
      </c>
      <c r="AE77">
        <f>IF(W77&gt;0,IF(N(K77)=0,1,0),0)</f>
        <v/>
      </c>
      <c r="AF77">
        <f>IF(W77=0,0,IF(LEN(I77&amp;"")=0,1,IF(F77="Loose",IF(LEN(J77&amp;"")=0,1,0),0)))</f>
        <v/>
      </c>
      <c r="AG77">
        <f>IF(W77=0,0,IF(ISNUMBER(SEARCH("Licence needed",U77&amp;"")),1,0))</f>
        <v/>
      </c>
      <c r="AH77">
        <f>IF(W77=0,0,IF(N(L77)=0,0,IF(N(M77)=0,0,IF(W77/N(L77)*7&gt;N(M77),1,0))))</f>
        <v/>
      </c>
      <c r="AI77">
        <f>IF(W77=0,0,IF(AB77=0,0,IF(AB77-AC77-(X77+Y77-AA77)&lt;0,1,0)))</f>
        <v/>
      </c>
      <c r="AJ77">
        <f>IF(W77&gt;0,1,0)</f>
        <v/>
      </c>
    </row>
    <row r="78">
      <c r="B78" s="32" t="n">
        <v>73</v>
      </c>
      <c r="C78" s="13" t="n"/>
      <c r="D78" s="13" t="n"/>
      <c r="E78" s="13" t="n"/>
      <c r="F78" s="33" t="n"/>
      <c r="G78" s="34" t="n"/>
      <c r="H78" s="35" t="n"/>
      <c r="I78" s="36" t="n"/>
      <c r="J78" s="36" t="n"/>
      <c r="K78" s="35" t="n"/>
      <c r="L78" s="34" t="n"/>
      <c r="M78" s="37" t="n"/>
      <c r="N78" s="18">
        <f>IF(W78=0,"",X78+Y78)</f>
        <v/>
      </c>
      <c r="O78" s="18">
        <f>IF(W78=0,"",AA78)</f>
        <v/>
      </c>
      <c r="P78" s="18">
        <f>IF(W78=0,"",X78+Y78-AA78)</f>
        <v/>
      </c>
      <c r="Q78" s="18">
        <f>IF(W78=0,"",AB78)</f>
        <v/>
      </c>
      <c r="R78" s="18">
        <f>IF(W78=0,"",IF(AB78=0,"",AB78-AC78-(X78+Y78-AA78)))</f>
        <v/>
      </c>
      <c r="S78" s="19">
        <f>IF(W78=0,"",IF(AB78=0,"",(AB78-AC78-(X78+Y78-AA78))/AB78))</f>
        <v/>
      </c>
      <c r="T78" s="38">
        <f>IF(W78=0,"",IF(AG78=1,"Needs a licence first: see the note",IF(AD78=1,"Enter the rate you pay",IF(AF78=1,"Enter the GST rate",IF(AE78=1,"Enter what one pack sells for",IF(AI78=1,"Sells below cost",IF(AH78=1,"More than it can sell before its shelf life","OK")))))))</f>
        <v/>
      </c>
      <c r="U78" s="39" t="n"/>
      <c r="W78">
        <f>IF(LEN(D78&amp;"")=0,0,N(G78))</f>
        <v/>
      </c>
      <c r="X78">
        <f>ROUND(W78*N(H78),2)</f>
        <v/>
      </c>
      <c r="Y78">
        <f>ROUND(X78*N(I78),2)</f>
        <v/>
      </c>
      <c r="Z78">
        <f>IF(F78="Loose",N(J78),N(I78))</f>
        <v/>
      </c>
      <c r="AA78">
        <f>IF(OR('Example Plan'!$C$10="Regular GST, registered before buying",'Example Plan'!$C$10="Regular GST, registering after buying"),IF(Z78&gt;0,Y78,0),0)</f>
        <v/>
      </c>
      <c r="AB78">
        <f>ROUND(W78*N(K78),2)</f>
        <v/>
      </c>
      <c r="AC78">
        <f>IF(AB78=0,0,IF(OR('Example Plan'!$C$10="Regular GST, registered before buying",'Example Plan'!$C$10="Regular GST, registering after buying"),IF(Z78&gt;0,ROUND(AB78-AB78/(1+Z78),2),0),IF('Example Plan'!$C$10="Composition scheme",IF(Z78&gt;0,ROUND(AB78*0.01,2),0),0)))</f>
        <v/>
      </c>
      <c r="AD78">
        <f>IF(W78&gt;0,IF(N(H78)=0,1,0),0)</f>
        <v/>
      </c>
      <c r="AE78">
        <f>IF(W78&gt;0,IF(N(K78)=0,1,0),0)</f>
        <v/>
      </c>
      <c r="AF78">
        <f>IF(W78=0,0,IF(LEN(I78&amp;"")=0,1,IF(F78="Loose",IF(LEN(J78&amp;"")=0,1,0),0)))</f>
        <v/>
      </c>
      <c r="AG78">
        <f>IF(W78=0,0,IF(ISNUMBER(SEARCH("Licence needed",U78&amp;"")),1,0))</f>
        <v/>
      </c>
      <c r="AH78">
        <f>IF(W78=0,0,IF(N(L78)=0,0,IF(N(M78)=0,0,IF(W78/N(L78)*7&gt;N(M78),1,0))))</f>
        <v/>
      </c>
      <c r="AI78">
        <f>IF(W78=0,0,IF(AB78=0,0,IF(AB78-AC78-(X78+Y78-AA78)&lt;0,1,0)))</f>
        <v/>
      </c>
      <c r="AJ78">
        <f>IF(W78&gt;0,1,0)</f>
        <v/>
      </c>
    </row>
    <row r="79">
      <c r="B79" s="32" t="n">
        <v>74</v>
      </c>
      <c r="C79" s="13" t="n"/>
      <c r="D79" s="13" t="n"/>
      <c r="E79" s="13" t="n"/>
      <c r="F79" s="33" t="n"/>
      <c r="G79" s="34" t="n"/>
      <c r="H79" s="35" t="n"/>
      <c r="I79" s="36" t="n"/>
      <c r="J79" s="36" t="n"/>
      <c r="K79" s="35" t="n"/>
      <c r="L79" s="34" t="n"/>
      <c r="M79" s="37" t="n"/>
      <c r="N79" s="18">
        <f>IF(W79=0,"",X79+Y79)</f>
        <v/>
      </c>
      <c r="O79" s="18">
        <f>IF(W79=0,"",AA79)</f>
        <v/>
      </c>
      <c r="P79" s="18">
        <f>IF(W79=0,"",X79+Y79-AA79)</f>
        <v/>
      </c>
      <c r="Q79" s="18">
        <f>IF(W79=0,"",AB79)</f>
        <v/>
      </c>
      <c r="R79" s="18">
        <f>IF(W79=0,"",IF(AB79=0,"",AB79-AC79-(X79+Y79-AA79)))</f>
        <v/>
      </c>
      <c r="S79" s="19">
        <f>IF(W79=0,"",IF(AB79=0,"",(AB79-AC79-(X79+Y79-AA79))/AB79))</f>
        <v/>
      </c>
      <c r="T79" s="38">
        <f>IF(W79=0,"",IF(AG79=1,"Needs a licence first: see the note",IF(AD79=1,"Enter the rate you pay",IF(AF79=1,"Enter the GST rate",IF(AE79=1,"Enter what one pack sells for",IF(AI79=1,"Sells below cost",IF(AH79=1,"More than it can sell before its shelf life","OK")))))))</f>
        <v/>
      </c>
      <c r="U79" s="39" t="n"/>
      <c r="W79">
        <f>IF(LEN(D79&amp;"")=0,0,N(G79))</f>
        <v/>
      </c>
      <c r="X79">
        <f>ROUND(W79*N(H79),2)</f>
        <v/>
      </c>
      <c r="Y79">
        <f>ROUND(X79*N(I79),2)</f>
        <v/>
      </c>
      <c r="Z79">
        <f>IF(F79="Loose",N(J79),N(I79))</f>
        <v/>
      </c>
      <c r="AA79">
        <f>IF(OR('Example Plan'!$C$10="Regular GST, registered before buying",'Example Plan'!$C$10="Regular GST, registering after buying"),IF(Z79&gt;0,Y79,0),0)</f>
        <v/>
      </c>
      <c r="AB79">
        <f>ROUND(W79*N(K79),2)</f>
        <v/>
      </c>
      <c r="AC79">
        <f>IF(AB79=0,0,IF(OR('Example Plan'!$C$10="Regular GST, registered before buying",'Example Plan'!$C$10="Regular GST, registering after buying"),IF(Z79&gt;0,ROUND(AB79-AB79/(1+Z79),2),0),IF('Example Plan'!$C$10="Composition scheme",IF(Z79&gt;0,ROUND(AB79*0.01,2),0),0)))</f>
        <v/>
      </c>
      <c r="AD79">
        <f>IF(W79&gt;0,IF(N(H79)=0,1,0),0)</f>
        <v/>
      </c>
      <c r="AE79">
        <f>IF(W79&gt;0,IF(N(K79)=0,1,0),0)</f>
        <v/>
      </c>
      <c r="AF79">
        <f>IF(W79=0,0,IF(LEN(I79&amp;"")=0,1,IF(F79="Loose",IF(LEN(J79&amp;"")=0,1,0),0)))</f>
        <v/>
      </c>
      <c r="AG79">
        <f>IF(W79=0,0,IF(ISNUMBER(SEARCH("Licence needed",U79&amp;"")),1,0))</f>
        <v/>
      </c>
      <c r="AH79">
        <f>IF(W79=0,0,IF(N(L79)=0,0,IF(N(M79)=0,0,IF(W79/N(L79)*7&gt;N(M79),1,0))))</f>
        <v/>
      </c>
      <c r="AI79">
        <f>IF(W79=0,0,IF(AB79=0,0,IF(AB79-AC79-(X79+Y79-AA79)&lt;0,1,0)))</f>
        <v/>
      </c>
      <c r="AJ79">
        <f>IF(W79&gt;0,1,0)</f>
        <v/>
      </c>
    </row>
    <row r="80">
      <c r="B80" s="32" t="n">
        <v>75</v>
      </c>
      <c r="C80" s="13" t="n"/>
      <c r="D80" s="13" t="n"/>
      <c r="E80" s="13" t="n"/>
      <c r="F80" s="33" t="n"/>
      <c r="G80" s="34" t="n"/>
      <c r="H80" s="35" t="n"/>
      <c r="I80" s="36" t="n"/>
      <c r="J80" s="36" t="n"/>
      <c r="K80" s="35" t="n"/>
      <c r="L80" s="34" t="n"/>
      <c r="M80" s="37" t="n"/>
      <c r="N80" s="18">
        <f>IF(W80=0,"",X80+Y80)</f>
        <v/>
      </c>
      <c r="O80" s="18">
        <f>IF(W80=0,"",AA80)</f>
        <v/>
      </c>
      <c r="P80" s="18">
        <f>IF(W80=0,"",X80+Y80-AA80)</f>
        <v/>
      </c>
      <c r="Q80" s="18">
        <f>IF(W80=0,"",AB80)</f>
        <v/>
      </c>
      <c r="R80" s="18">
        <f>IF(W80=0,"",IF(AB80=0,"",AB80-AC80-(X80+Y80-AA80)))</f>
        <v/>
      </c>
      <c r="S80" s="19">
        <f>IF(W80=0,"",IF(AB80=0,"",(AB80-AC80-(X80+Y80-AA80))/AB80))</f>
        <v/>
      </c>
      <c r="T80" s="38">
        <f>IF(W80=0,"",IF(AG80=1,"Needs a licence first: see the note",IF(AD80=1,"Enter the rate you pay",IF(AF80=1,"Enter the GST rate",IF(AE80=1,"Enter what one pack sells for",IF(AI80=1,"Sells below cost",IF(AH80=1,"More than it can sell before its shelf life","OK")))))))</f>
        <v/>
      </c>
      <c r="U80" s="39" t="n"/>
      <c r="W80">
        <f>IF(LEN(D80&amp;"")=0,0,N(G80))</f>
        <v/>
      </c>
      <c r="X80">
        <f>ROUND(W80*N(H80),2)</f>
        <v/>
      </c>
      <c r="Y80">
        <f>ROUND(X80*N(I80),2)</f>
        <v/>
      </c>
      <c r="Z80">
        <f>IF(F80="Loose",N(J80),N(I80))</f>
        <v/>
      </c>
      <c r="AA80">
        <f>IF(OR('Example Plan'!$C$10="Regular GST, registered before buying",'Example Plan'!$C$10="Regular GST, registering after buying"),IF(Z80&gt;0,Y80,0),0)</f>
        <v/>
      </c>
      <c r="AB80">
        <f>ROUND(W80*N(K80),2)</f>
        <v/>
      </c>
      <c r="AC80">
        <f>IF(AB80=0,0,IF(OR('Example Plan'!$C$10="Regular GST, registered before buying",'Example Plan'!$C$10="Regular GST, registering after buying"),IF(Z80&gt;0,ROUND(AB80-AB80/(1+Z80),2),0),IF('Example Plan'!$C$10="Composition scheme",IF(Z80&gt;0,ROUND(AB80*0.01,2),0),0)))</f>
        <v/>
      </c>
      <c r="AD80">
        <f>IF(W80&gt;0,IF(N(H80)=0,1,0),0)</f>
        <v/>
      </c>
      <c r="AE80">
        <f>IF(W80&gt;0,IF(N(K80)=0,1,0),0)</f>
        <v/>
      </c>
      <c r="AF80">
        <f>IF(W80=0,0,IF(LEN(I80&amp;"")=0,1,IF(F80="Loose",IF(LEN(J80&amp;"")=0,1,0),0)))</f>
        <v/>
      </c>
      <c r="AG80">
        <f>IF(W80=0,0,IF(ISNUMBER(SEARCH("Licence needed",U80&amp;"")),1,0))</f>
        <v/>
      </c>
      <c r="AH80">
        <f>IF(W80=0,0,IF(N(L80)=0,0,IF(N(M80)=0,0,IF(W80/N(L80)*7&gt;N(M80),1,0))))</f>
        <v/>
      </c>
      <c r="AI80">
        <f>IF(W80=0,0,IF(AB80=0,0,IF(AB80-AC80-(X80+Y80-AA80)&lt;0,1,0)))</f>
        <v/>
      </c>
      <c r="AJ80">
        <f>IF(W80&gt;0,1,0)</f>
        <v/>
      </c>
    </row>
    <row r="81">
      <c r="B81" s="32" t="n">
        <v>76</v>
      </c>
      <c r="C81" s="13" t="n"/>
      <c r="D81" s="13" t="n"/>
      <c r="E81" s="13" t="n"/>
      <c r="F81" s="33" t="n"/>
      <c r="G81" s="34" t="n"/>
      <c r="H81" s="35" t="n"/>
      <c r="I81" s="36" t="n"/>
      <c r="J81" s="36" t="n"/>
      <c r="K81" s="35" t="n"/>
      <c r="L81" s="34" t="n"/>
      <c r="M81" s="37" t="n"/>
      <c r="N81" s="18">
        <f>IF(W81=0,"",X81+Y81)</f>
        <v/>
      </c>
      <c r="O81" s="18">
        <f>IF(W81=0,"",AA81)</f>
        <v/>
      </c>
      <c r="P81" s="18">
        <f>IF(W81=0,"",X81+Y81-AA81)</f>
        <v/>
      </c>
      <c r="Q81" s="18">
        <f>IF(W81=0,"",AB81)</f>
        <v/>
      </c>
      <c r="R81" s="18">
        <f>IF(W81=0,"",IF(AB81=0,"",AB81-AC81-(X81+Y81-AA81)))</f>
        <v/>
      </c>
      <c r="S81" s="19">
        <f>IF(W81=0,"",IF(AB81=0,"",(AB81-AC81-(X81+Y81-AA81))/AB81))</f>
        <v/>
      </c>
      <c r="T81" s="38">
        <f>IF(W81=0,"",IF(AG81=1,"Needs a licence first: see the note",IF(AD81=1,"Enter the rate you pay",IF(AF81=1,"Enter the GST rate",IF(AE81=1,"Enter what one pack sells for",IF(AI81=1,"Sells below cost",IF(AH81=1,"More than it can sell before its shelf life","OK")))))))</f>
        <v/>
      </c>
      <c r="U81" s="39" t="n"/>
      <c r="W81">
        <f>IF(LEN(D81&amp;"")=0,0,N(G81))</f>
        <v/>
      </c>
      <c r="X81">
        <f>ROUND(W81*N(H81),2)</f>
        <v/>
      </c>
      <c r="Y81">
        <f>ROUND(X81*N(I81),2)</f>
        <v/>
      </c>
      <c r="Z81">
        <f>IF(F81="Loose",N(J81),N(I81))</f>
        <v/>
      </c>
      <c r="AA81">
        <f>IF(OR('Example Plan'!$C$10="Regular GST, registered before buying",'Example Plan'!$C$10="Regular GST, registering after buying"),IF(Z81&gt;0,Y81,0),0)</f>
        <v/>
      </c>
      <c r="AB81">
        <f>ROUND(W81*N(K81),2)</f>
        <v/>
      </c>
      <c r="AC81">
        <f>IF(AB81=0,0,IF(OR('Example Plan'!$C$10="Regular GST, registered before buying",'Example Plan'!$C$10="Regular GST, registering after buying"),IF(Z81&gt;0,ROUND(AB81-AB81/(1+Z81),2),0),IF('Example Plan'!$C$10="Composition scheme",IF(Z81&gt;0,ROUND(AB81*0.01,2),0),0)))</f>
        <v/>
      </c>
      <c r="AD81">
        <f>IF(W81&gt;0,IF(N(H81)=0,1,0),0)</f>
        <v/>
      </c>
      <c r="AE81">
        <f>IF(W81&gt;0,IF(N(K81)=0,1,0),0)</f>
        <v/>
      </c>
      <c r="AF81">
        <f>IF(W81=0,0,IF(LEN(I81&amp;"")=0,1,IF(F81="Loose",IF(LEN(J81&amp;"")=0,1,0),0)))</f>
        <v/>
      </c>
      <c r="AG81">
        <f>IF(W81=0,0,IF(ISNUMBER(SEARCH("Licence needed",U81&amp;"")),1,0))</f>
        <v/>
      </c>
      <c r="AH81">
        <f>IF(W81=0,0,IF(N(L81)=0,0,IF(N(M81)=0,0,IF(W81/N(L81)*7&gt;N(M81),1,0))))</f>
        <v/>
      </c>
      <c r="AI81">
        <f>IF(W81=0,0,IF(AB81=0,0,IF(AB81-AC81-(X81+Y81-AA81)&lt;0,1,0)))</f>
        <v/>
      </c>
      <c r="AJ81">
        <f>IF(W81&gt;0,1,0)</f>
        <v/>
      </c>
    </row>
    <row r="82">
      <c r="B82" s="32" t="n">
        <v>77</v>
      </c>
      <c r="C82" s="13" t="n"/>
      <c r="D82" s="13" t="n"/>
      <c r="E82" s="13" t="n"/>
      <c r="F82" s="33" t="n"/>
      <c r="G82" s="34" t="n"/>
      <c r="H82" s="35" t="n"/>
      <c r="I82" s="36" t="n"/>
      <c r="J82" s="36" t="n"/>
      <c r="K82" s="35" t="n"/>
      <c r="L82" s="34" t="n"/>
      <c r="M82" s="37" t="n"/>
      <c r="N82" s="18">
        <f>IF(W82=0,"",X82+Y82)</f>
        <v/>
      </c>
      <c r="O82" s="18">
        <f>IF(W82=0,"",AA82)</f>
        <v/>
      </c>
      <c r="P82" s="18">
        <f>IF(W82=0,"",X82+Y82-AA82)</f>
        <v/>
      </c>
      <c r="Q82" s="18">
        <f>IF(W82=0,"",AB82)</f>
        <v/>
      </c>
      <c r="R82" s="18">
        <f>IF(W82=0,"",IF(AB82=0,"",AB82-AC82-(X82+Y82-AA82)))</f>
        <v/>
      </c>
      <c r="S82" s="19">
        <f>IF(W82=0,"",IF(AB82=0,"",(AB82-AC82-(X82+Y82-AA82))/AB82))</f>
        <v/>
      </c>
      <c r="T82" s="38">
        <f>IF(W82=0,"",IF(AG82=1,"Needs a licence first: see the note",IF(AD82=1,"Enter the rate you pay",IF(AF82=1,"Enter the GST rate",IF(AE82=1,"Enter what one pack sells for",IF(AI82=1,"Sells below cost",IF(AH82=1,"More than it can sell before its shelf life","OK")))))))</f>
        <v/>
      </c>
      <c r="U82" s="39" t="n"/>
      <c r="W82">
        <f>IF(LEN(D82&amp;"")=0,0,N(G82))</f>
        <v/>
      </c>
      <c r="X82">
        <f>ROUND(W82*N(H82),2)</f>
        <v/>
      </c>
      <c r="Y82">
        <f>ROUND(X82*N(I82),2)</f>
        <v/>
      </c>
      <c r="Z82">
        <f>IF(F82="Loose",N(J82),N(I82))</f>
        <v/>
      </c>
      <c r="AA82">
        <f>IF(OR('Example Plan'!$C$10="Regular GST, registered before buying",'Example Plan'!$C$10="Regular GST, registering after buying"),IF(Z82&gt;0,Y82,0),0)</f>
        <v/>
      </c>
      <c r="AB82">
        <f>ROUND(W82*N(K82),2)</f>
        <v/>
      </c>
      <c r="AC82">
        <f>IF(AB82=0,0,IF(OR('Example Plan'!$C$10="Regular GST, registered before buying",'Example Plan'!$C$10="Regular GST, registering after buying"),IF(Z82&gt;0,ROUND(AB82-AB82/(1+Z82),2),0),IF('Example Plan'!$C$10="Composition scheme",IF(Z82&gt;0,ROUND(AB82*0.01,2),0),0)))</f>
        <v/>
      </c>
      <c r="AD82">
        <f>IF(W82&gt;0,IF(N(H82)=0,1,0),0)</f>
        <v/>
      </c>
      <c r="AE82">
        <f>IF(W82&gt;0,IF(N(K82)=0,1,0),0)</f>
        <v/>
      </c>
      <c r="AF82">
        <f>IF(W82=0,0,IF(LEN(I82&amp;"")=0,1,IF(F82="Loose",IF(LEN(J82&amp;"")=0,1,0),0)))</f>
        <v/>
      </c>
      <c r="AG82">
        <f>IF(W82=0,0,IF(ISNUMBER(SEARCH("Licence needed",U82&amp;"")),1,0))</f>
        <v/>
      </c>
      <c r="AH82">
        <f>IF(W82=0,0,IF(N(L82)=0,0,IF(N(M82)=0,0,IF(W82/N(L82)*7&gt;N(M82),1,0))))</f>
        <v/>
      </c>
      <c r="AI82">
        <f>IF(W82=0,0,IF(AB82=0,0,IF(AB82-AC82-(X82+Y82-AA82)&lt;0,1,0)))</f>
        <v/>
      </c>
      <c r="AJ82">
        <f>IF(W82&gt;0,1,0)</f>
        <v/>
      </c>
    </row>
    <row r="83">
      <c r="B83" s="32" t="n">
        <v>78</v>
      </c>
      <c r="C83" s="13" t="n"/>
      <c r="D83" s="13" t="n"/>
      <c r="E83" s="13" t="n"/>
      <c r="F83" s="33" t="n"/>
      <c r="G83" s="34" t="n"/>
      <c r="H83" s="35" t="n"/>
      <c r="I83" s="36" t="n"/>
      <c r="J83" s="36" t="n"/>
      <c r="K83" s="35" t="n"/>
      <c r="L83" s="34" t="n"/>
      <c r="M83" s="37" t="n"/>
      <c r="N83" s="18">
        <f>IF(W83=0,"",X83+Y83)</f>
        <v/>
      </c>
      <c r="O83" s="18">
        <f>IF(W83=0,"",AA83)</f>
        <v/>
      </c>
      <c r="P83" s="18">
        <f>IF(W83=0,"",X83+Y83-AA83)</f>
        <v/>
      </c>
      <c r="Q83" s="18">
        <f>IF(W83=0,"",AB83)</f>
        <v/>
      </c>
      <c r="R83" s="18">
        <f>IF(W83=0,"",IF(AB83=0,"",AB83-AC83-(X83+Y83-AA83)))</f>
        <v/>
      </c>
      <c r="S83" s="19">
        <f>IF(W83=0,"",IF(AB83=0,"",(AB83-AC83-(X83+Y83-AA83))/AB83))</f>
        <v/>
      </c>
      <c r="T83" s="38">
        <f>IF(W83=0,"",IF(AG83=1,"Needs a licence first: see the note",IF(AD83=1,"Enter the rate you pay",IF(AF83=1,"Enter the GST rate",IF(AE83=1,"Enter what one pack sells for",IF(AI83=1,"Sells below cost",IF(AH83=1,"More than it can sell before its shelf life","OK")))))))</f>
        <v/>
      </c>
      <c r="U83" s="39" t="n"/>
      <c r="W83">
        <f>IF(LEN(D83&amp;"")=0,0,N(G83))</f>
        <v/>
      </c>
      <c r="X83">
        <f>ROUND(W83*N(H83),2)</f>
        <v/>
      </c>
      <c r="Y83">
        <f>ROUND(X83*N(I83),2)</f>
        <v/>
      </c>
      <c r="Z83">
        <f>IF(F83="Loose",N(J83),N(I83))</f>
        <v/>
      </c>
      <c r="AA83">
        <f>IF(OR('Example Plan'!$C$10="Regular GST, registered before buying",'Example Plan'!$C$10="Regular GST, registering after buying"),IF(Z83&gt;0,Y83,0),0)</f>
        <v/>
      </c>
      <c r="AB83">
        <f>ROUND(W83*N(K83),2)</f>
        <v/>
      </c>
      <c r="AC83">
        <f>IF(AB83=0,0,IF(OR('Example Plan'!$C$10="Regular GST, registered before buying",'Example Plan'!$C$10="Regular GST, registering after buying"),IF(Z83&gt;0,ROUND(AB83-AB83/(1+Z83),2),0),IF('Example Plan'!$C$10="Composition scheme",IF(Z83&gt;0,ROUND(AB83*0.01,2),0),0)))</f>
        <v/>
      </c>
      <c r="AD83">
        <f>IF(W83&gt;0,IF(N(H83)=0,1,0),0)</f>
        <v/>
      </c>
      <c r="AE83">
        <f>IF(W83&gt;0,IF(N(K83)=0,1,0),0)</f>
        <v/>
      </c>
      <c r="AF83">
        <f>IF(W83=0,0,IF(LEN(I83&amp;"")=0,1,IF(F83="Loose",IF(LEN(J83&amp;"")=0,1,0),0)))</f>
        <v/>
      </c>
      <c r="AG83">
        <f>IF(W83=0,0,IF(ISNUMBER(SEARCH("Licence needed",U83&amp;"")),1,0))</f>
        <v/>
      </c>
      <c r="AH83">
        <f>IF(W83=0,0,IF(N(L83)=0,0,IF(N(M83)=0,0,IF(W83/N(L83)*7&gt;N(M83),1,0))))</f>
        <v/>
      </c>
      <c r="AI83">
        <f>IF(W83=0,0,IF(AB83=0,0,IF(AB83-AC83-(X83+Y83-AA83)&lt;0,1,0)))</f>
        <v/>
      </c>
      <c r="AJ83">
        <f>IF(W83&gt;0,1,0)</f>
        <v/>
      </c>
    </row>
    <row r="84">
      <c r="B84" s="32" t="n">
        <v>79</v>
      </c>
      <c r="C84" s="13" t="n"/>
      <c r="D84" s="13" t="n"/>
      <c r="E84" s="13" t="n"/>
      <c r="F84" s="33" t="n"/>
      <c r="G84" s="34" t="n"/>
      <c r="H84" s="35" t="n"/>
      <c r="I84" s="36" t="n"/>
      <c r="J84" s="36" t="n"/>
      <c r="K84" s="35" t="n"/>
      <c r="L84" s="34" t="n"/>
      <c r="M84" s="37" t="n"/>
      <c r="N84" s="18">
        <f>IF(W84=0,"",X84+Y84)</f>
        <v/>
      </c>
      <c r="O84" s="18">
        <f>IF(W84=0,"",AA84)</f>
        <v/>
      </c>
      <c r="P84" s="18">
        <f>IF(W84=0,"",X84+Y84-AA84)</f>
        <v/>
      </c>
      <c r="Q84" s="18">
        <f>IF(W84=0,"",AB84)</f>
        <v/>
      </c>
      <c r="R84" s="18">
        <f>IF(W84=0,"",IF(AB84=0,"",AB84-AC84-(X84+Y84-AA84)))</f>
        <v/>
      </c>
      <c r="S84" s="19">
        <f>IF(W84=0,"",IF(AB84=0,"",(AB84-AC84-(X84+Y84-AA84))/AB84))</f>
        <v/>
      </c>
      <c r="T84" s="38">
        <f>IF(W84=0,"",IF(AG84=1,"Needs a licence first: see the note",IF(AD84=1,"Enter the rate you pay",IF(AF84=1,"Enter the GST rate",IF(AE84=1,"Enter what one pack sells for",IF(AI84=1,"Sells below cost",IF(AH84=1,"More than it can sell before its shelf life","OK")))))))</f>
        <v/>
      </c>
      <c r="U84" s="39" t="n"/>
      <c r="W84">
        <f>IF(LEN(D84&amp;"")=0,0,N(G84))</f>
        <v/>
      </c>
      <c r="X84">
        <f>ROUND(W84*N(H84),2)</f>
        <v/>
      </c>
      <c r="Y84">
        <f>ROUND(X84*N(I84),2)</f>
        <v/>
      </c>
      <c r="Z84">
        <f>IF(F84="Loose",N(J84),N(I84))</f>
        <v/>
      </c>
      <c r="AA84">
        <f>IF(OR('Example Plan'!$C$10="Regular GST, registered before buying",'Example Plan'!$C$10="Regular GST, registering after buying"),IF(Z84&gt;0,Y84,0),0)</f>
        <v/>
      </c>
      <c r="AB84">
        <f>ROUND(W84*N(K84),2)</f>
        <v/>
      </c>
      <c r="AC84">
        <f>IF(AB84=0,0,IF(OR('Example Plan'!$C$10="Regular GST, registered before buying",'Example Plan'!$C$10="Regular GST, registering after buying"),IF(Z84&gt;0,ROUND(AB84-AB84/(1+Z84),2),0),IF('Example Plan'!$C$10="Composition scheme",IF(Z84&gt;0,ROUND(AB84*0.01,2),0),0)))</f>
        <v/>
      </c>
      <c r="AD84">
        <f>IF(W84&gt;0,IF(N(H84)=0,1,0),0)</f>
        <v/>
      </c>
      <c r="AE84">
        <f>IF(W84&gt;0,IF(N(K84)=0,1,0),0)</f>
        <v/>
      </c>
      <c r="AF84">
        <f>IF(W84=0,0,IF(LEN(I84&amp;"")=0,1,IF(F84="Loose",IF(LEN(J84&amp;"")=0,1,0),0)))</f>
        <v/>
      </c>
      <c r="AG84">
        <f>IF(W84=0,0,IF(ISNUMBER(SEARCH("Licence needed",U84&amp;"")),1,0))</f>
        <v/>
      </c>
      <c r="AH84">
        <f>IF(W84=0,0,IF(N(L84)=0,0,IF(N(M84)=0,0,IF(W84/N(L84)*7&gt;N(M84),1,0))))</f>
        <v/>
      </c>
      <c r="AI84">
        <f>IF(W84=0,0,IF(AB84=0,0,IF(AB84-AC84-(X84+Y84-AA84)&lt;0,1,0)))</f>
        <v/>
      </c>
      <c r="AJ84">
        <f>IF(W84&gt;0,1,0)</f>
        <v/>
      </c>
    </row>
    <row r="85">
      <c r="B85" s="32" t="n">
        <v>80</v>
      </c>
      <c r="C85" s="13" t="n"/>
      <c r="D85" s="13" t="n"/>
      <c r="E85" s="13" t="n"/>
      <c r="F85" s="33" t="n"/>
      <c r="G85" s="34" t="n"/>
      <c r="H85" s="35" t="n"/>
      <c r="I85" s="36" t="n"/>
      <c r="J85" s="36" t="n"/>
      <c r="K85" s="35" t="n"/>
      <c r="L85" s="34" t="n"/>
      <c r="M85" s="37" t="n"/>
      <c r="N85" s="18">
        <f>IF(W85=0,"",X85+Y85)</f>
        <v/>
      </c>
      <c r="O85" s="18">
        <f>IF(W85=0,"",AA85)</f>
        <v/>
      </c>
      <c r="P85" s="18">
        <f>IF(W85=0,"",X85+Y85-AA85)</f>
        <v/>
      </c>
      <c r="Q85" s="18">
        <f>IF(W85=0,"",AB85)</f>
        <v/>
      </c>
      <c r="R85" s="18">
        <f>IF(W85=0,"",IF(AB85=0,"",AB85-AC85-(X85+Y85-AA85)))</f>
        <v/>
      </c>
      <c r="S85" s="19">
        <f>IF(W85=0,"",IF(AB85=0,"",(AB85-AC85-(X85+Y85-AA85))/AB85))</f>
        <v/>
      </c>
      <c r="T85" s="38">
        <f>IF(W85=0,"",IF(AG85=1,"Needs a licence first: see the note",IF(AD85=1,"Enter the rate you pay",IF(AF85=1,"Enter the GST rate",IF(AE85=1,"Enter what one pack sells for",IF(AI85=1,"Sells below cost",IF(AH85=1,"More than it can sell before its shelf life","OK")))))))</f>
        <v/>
      </c>
      <c r="U85" s="39" t="n"/>
      <c r="W85">
        <f>IF(LEN(D85&amp;"")=0,0,N(G85))</f>
        <v/>
      </c>
      <c r="X85">
        <f>ROUND(W85*N(H85),2)</f>
        <v/>
      </c>
      <c r="Y85">
        <f>ROUND(X85*N(I85),2)</f>
        <v/>
      </c>
      <c r="Z85">
        <f>IF(F85="Loose",N(J85),N(I85))</f>
        <v/>
      </c>
      <c r="AA85">
        <f>IF(OR('Example Plan'!$C$10="Regular GST, registered before buying",'Example Plan'!$C$10="Regular GST, registering after buying"),IF(Z85&gt;0,Y85,0),0)</f>
        <v/>
      </c>
      <c r="AB85">
        <f>ROUND(W85*N(K85),2)</f>
        <v/>
      </c>
      <c r="AC85">
        <f>IF(AB85=0,0,IF(OR('Example Plan'!$C$10="Regular GST, registered before buying",'Example Plan'!$C$10="Regular GST, registering after buying"),IF(Z85&gt;0,ROUND(AB85-AB85/(1+Z85),2),0),IF('Example Plan'!$C$10="Composition scheme",IF(Z85&gt;0,ROUND(AB85*0.01,2),0),0)))</f>
        <v/>
      </c>
      <c r="AD85">
        <f>IF(W85&gt;0,IF(N(H85)=0,1,0),0)</f>
        <v/>
      </c>
      <c r="AE85">
        <f>IF(W85&gt;0,IF(N(K85)=0,1,0),0)</f>
        <v/>
      </c>
      <c r="AF85">
        <f>IF(W85=0,0,IF(LEN(I85&amp;"")=0,1,IF(F85="Loose",IF(LEN(J85&amp;"")=0,1,0),0)))</f>
        <v/>
      </c>
      <c r="AG85">
        <f>IF(W85=0,0,IF(ISNUMBER(SEARCH("Licence needed",U85&amp;"")),1,0))</f>
        <v/>
      </c>
      <c r="AH85">
        <f>IF(W85=0,0,IF(N(L85)=0,0,IF(N(M85)=0,0,IF(W85/N(L85)*7&gt;N(M85),1,0))))</f>
        <v/>
      </c>
      <c r="AI85">
        <f>IF(W85=0,0,IF(AB85=0,0,IF(AB85-AC85-(X85+Y85-AA85)&lt;0,1,0)))</f>
        <v/>
      </c>
      <c r="AJ85">
        <f>IF(W85&gt;0,1,0)</f>
        <v/>
      </c>
    </row>
    <row r="86">
      <c r="B86" s="32" t="n">
        <v>81</v>
      </c>
      <c r="C86" s="13" t="n"/>
      <c r="D86" s="13" t="n"/>
      <c r="E86" s="13" t="n"/>
      <c r="F86" s="33" t="n"/>
      <c r="G86" s="34" t="n"/>
      <c r="H86" s="35" t="n"/>
      <c r="I86" s="36" t="n"/>
      <c r="J86" s="36" t="n"/>
      <c r="K86" s="35" t="n"/>
      <c r="L86" s="34" t="n"/>
      <c r="M86" s="37" t="n"/>
      <c r="N86" s="18">
        <f>IF(W86=0,"",X86+Y86)</f>
        <v/>
      </c>
      <c r="O86" s="18">
        <f>IF(W86=0,"",AA86)</f>
        <v/>
      </c>
      <c r="P86" s="18">
        <f>IF(W86=0,"",X86+Y86-AA86)</f>
        <v/>
      </c>
      <c r="Q86" s="18">
        <f>IF(W86=0,"",AB86)</f>
        <v/>
      </c>
      <c r="R86" s="18">
        <f>IF(W86=0,"",IF(AB86=0,"",AB86-AC86-(X86+Y86-AA86)))</f>
        <v/>
      </c>
      <c r="S86" s="19">
        <f>IF(W86=0,"",IF(AB86=0,"",(AB86-AC86-(X86+Y86-AA86))/AB86))</f>
        <v/>
      </c>
      <c r="T86" s="38">
        <f>IF(W86=0,"",IF(AG86=1,"Needs a licence first: see the note",IF(AD86=1,"Enter the rate you pay",IF(AF86=1,"Enter the GST rate",IF(AE86=1,"Enter what one pack sells for",IF(AI86=1,"Sells below cost",IF(AH86=1,"More than it can sell before its shelf life","OK")))))))</f>
        <v/>
      </c>
      <c r="U86" s="39" t="n"/>
      <c r="W86">
        <f>IF(LEN(D86&amp;"")=0,0,N(G86))</f>
        <v/>
      </c>
      <c r="X86">
        <f>ROUND(W86*N(H86),2)</f>
        <v/>
      </c>
      <c r="Y86">
        <f>ROUND(X86*N(I86),2)</f>
        <v/>
      </c>
      <c r="Z86">
        <f>IF(F86="Loose",N(J86),N(I86))</f>
        <v/>
      </c>
      <c r="AA86">
        <f>IF(OR('Example Plan'!$C$10="Regular GST, registered before buying",'Example Plan'!$C$10="Regular GST, registering after buying"),IF(Z86&gt;0,Y86,0),0)</f>
        <v/>
      </c>
      <c r="AB86">
        <f>ROUND(W86*N(K86),2)</f>
        <v/>
      </c>
      <c r="AC86">
        <f>IF(AB86=0,0,IF(OR('Example Plan'!$C$10="Regular GST, registered before buying",'Example Plan'!$C$10="Regular GST, registering after buying"),IF(Z86&gt;0,ROUND(AB86-AB86/(1+Z86),2),0),IF('Example Plan'!$C$10="Composition scheme",IF(Z86&gt;0,ROUND(AB86*0.01,2),0),0)))</f>
        <v/>
      </c>
      <c r="AD86">
        <f>IF(W86&gt;0,IF(N(H86)=0,1,0),0)</f>
        <v/>
      </c>
      <c r="AE86">
        <f>IF(W86&gt;0,IF(N(K86)=0,1,0),0)</f>
        <v/>
      </c>
      <c r="AF86">
        <f>IF(W86=0,0,IF(LEN(I86&amp;"")=0,1,IF(F86="Loose",IF(LEN(J86&amp;"")=0,1,0),0)))</f>
        <v/>
      </c>
      <c r="AG86">
        <f>IF(W86=0,0,IF(ISNUMBER(SEARCH("Licence needed",U86&amp;"")),1,0))</f>
        <v/>
      </c>
      <c r="AH86">
        <f>IF(W86=0,0,IF(N(L86)=0,0,IF(N(M86)=0,0,IF(W86/N(L86)*7&gt;N(M86),1,0))))</f>
        <v/>
      </c>
      <c r="AI86">
        <f>IF(W86=0,0,IF(AB86=0,0,IF(AB86-AC86-(X86+Y86-AA86)&lt;0,1,0)))</f>
        <v/>
      </c>
      <c r="AJ86">
        <f>IF(W86&gt;0,1,0)</f>
        <v/>
      </c>
    </row>
    <row r="87">
      <c r="B87" s="32" t="n">
        <v>82</v>
      </c>
      <c r="C87" s="13" t="n"/>
      <c r="D87" s="13" t="n"/>
      <c r="E87" s="13" t="n"/>
      <c r="F87" s="33" t="n"/>
      <c r="G87" s="34" t="n"/>
      <c r="H87" s="35" t="n"/>
      <c r="I87" s="36" t="n"/>
      <c r="J87" s="36" t="n"/>
      <c r="K87" s="35" t="n"/>
      <c r="L87" s="34" t="n"/>
      <c r="M87" s="37" t="n"/>
      <c r="N87" s="18">
        <f>IF(W87=0,"",X87+Y87)</f>
        <v/>
      </c>
      <c r="O87" s="18">
        <f>IF(W87=0,"",AA87)</f>
        <v/>
      </c>
      <c r="P87" s="18">
        <f>IF(W87=0,"",X87+Y87-AA87)</f>
        <v/>
      </c>
      <c r="Q87" s="18">
        <f>IF(W87=0,"",AB87)</f>
        <v/>
      </c>
      <c r="R87" s="18">
        <f>IF(W87=0,"",IF(AB87=0,"",AB87-AC87-(X87+Y87-AA87)))</f>
        <v/>
      </c>
      <c r="S87" s="19">
        <f>IF(W87=0,"",IF(AB87=0,"",(AB87-AC87-(X87+Y87-AA87))/AB87))</f>
        <v/>
      </c>
      <c r="T87" s="38">
        <f>IF(W87=0,"",IF(AG87=1,"Needs a licence first: see the note",IF(AD87=1,"Enter the rate you pay",IF(AF87=1,"Enter the GST rate",IF(AE87=1,"Enter what one pack sells for",IF(AI87=1,"Sells below cost",IF(AH87=1,"More than it can sell before its shelf life","OK")))))))</f>
        <v/>
      </c>
      <c r="U87" s="39" t="n"/>
      <c r="W87">
        <f>IF(LEN(D87&amp;"")=0,0,N(G87))</f>
        <v/>
      </c>
      <c r="X87">
        <f>ROUND(W87*N(H87),2)</f>
        <v/>
      </c>
      <c r="Y87">
        <f>ROUND(X87*N(I87),2)</f>
        <v/>
      </c>
      <c r="Z87">
        <f>IF(F87="Loose",N(J87),N(I87))</f>
        <v/>
      </c>
      <c r="AA87">
        <f>IF(OR('Example Plan'!$C$10="Regular GST, registered before buying",'Example Plan'!$C$10="Regular GST, registering after buying"),IF(Z87&gt;0,Y87,0),0)</f>
        <v/>
      </c>
      <c r="AB87">
        <f>ROUND(W87*N(K87),2)</f>
        <v/>
      </c>
      <c r="AC87">
        <f>IF(AB87=0,0,IF(OR('Example Plan'!$C$10="Regular GST, registered before buying",'Example Plan'!$C$10="Regular GST, registering after buying"),IF(Z87&gt;0,ROUND(AB87-AB87/(1+Z87),2),0),IF('Example Plan'!$C$10="Composition scheme",IF(Z87&gt;0,ROUND(AB87*0.01,2),0),0)))</f>
        <v/>
      </c>
      <c r="AD87">
        <f>IF(W87&gt;0,IF(N(H87)=0,1,0),0)</f>
        <v/>
      </c>
      <c r="AE87">
        <f>IF(W87&gt;0,IF(N(K87)=0,1,0),0)</f>
        <v/>
      </c>
      <c r="AF87">
        <f>IF(W87=0,0,IF(LEN(I87&amp;"")=0,1,IF(F87="Loose",IF(LEN(J87&amp;"")=0,1,0),0)))</f>
        <v/>
      </c>
      <c r="AG87">
        <f>IF(W87=0,0,IF(ISNUMBER(SEARCH("Licence needed",U87&amp;"")),1,0))</f>
        <v/>
      </c>
      <c r="AH87">
        <f>IF(W87=0,0,IF(N(L87)=0,0,IF(N(M87)=0,0,IF(W87/N(L87)*7&gt;N(M87),1,0))))</f>
        <v/>
      </c>
      <c r="AI87">
        <f>IF(W87=0,0,IF(AB87=0,0,IF(AB87-AC87-(X87+Y87-AA87)&lt;0,1,0)))</f>
        <v/>
      </c>
      <c r="AJ87">
        <f>IF(W87&gt;0,1,0)</f>
        <v/>
      </c>
    </row>
    <row r="88">
      <c r="B88" s="32" t="n">
        <v>83</v>
      </c>
      <c r="C88" s="13" t="n"/>
      <c r="D88" s="13" t="n"/>
      <c r="E88" s="13" t="n"/>
      <c r="F88" s="33" t="n"/>
      <c r="G88" s="34" t="n"/>
      <c r="H88" s="35" t="n"/>
      <c r="I88" s="36" t="n"/>
      <c r="J88" s="36" t="n"/>
      <c r="K88" s="35" t="n"/>
      <c r="L88" s="34" t="n"/>
      <c r="M88" s="37" t="n"/>
      <c r="N88" s="18">
        <f>IF(W88=0,"",X88+Y88)</f>
        <v/>
      </c>
      <c r="O88" s="18">
        <f>IF(W88=0,"",AA88)</f>
        <v/>
      </c>
      <c r="P88" s="18">
        <f>IF(W88=0,"",X88+Y88-AA88)</f>
        <v/>
      </c>
      <c r="Q88" s="18">
        <f>IF(W88=0,"",AB88)</f>
        <v/>
      </c>
      <c r="R88" s="18">
        <f>IF(W88=0,"",IF(AB88=0,"",AB88-AC88-(X88+Y88-AA88)))</f>
        <v/>
      </c>
      <c r="S88" s="19">
        <f>IF(W88=0,"",IF(AB88=0,"",(AB88-AC88-(X88+Y88-AA88))/AB88))</f>
        <v/>
      </c>
      <c r="T88" s="38">
        <f>IF(W88=0,"",IF(AG88=1,"Needs a licence first: see the note",IF(AD88=1,"Enter the rate you pay",IF(AF88=1,"Enter the GST rate",IF(AE88=1,"Enter what one pack sells for",IF(AI88=1,"Sells below cost",IF(AH88=1,"More than it can sell before its shelf life","OK")))))))</f>
        <v/>
      </c>
      <c r="U88" s="39" t="n"/>
      <c r="W88">
        <f>IF(LEN(D88&amp;"")=0,0,N(G88))</f>
        <v/>
      </c>
      <c r="X88">
        <f>ROUND(W88*N(H88),2)</f>
        <v/>
      </c>
      <c r="Y88">
        <f>ROUND(X88*N(I88),2)</f>
        <v/>
      </c>
      <c r="Z88">
        <f>IF(F88="Loose",N(J88),N(I88))</f>
        <v/>
      </c>
      <c r="AA88">
        <f>IF(OR('Example Plan'!$C$10="Regular GST, registered before buying",'Example Plan'!$C$10="Regular GST, registering after buying"),IF(Z88&gt;0,Y88,0),0)</f>
        <v/>
      </c>
      <c r="AB88">
        <f>ROUND(W88*N(K88),2)</f>
        <v/>
      </c>
      <c r="AC88">
        <f>IF(AB88=0,0,IF(OR('Example Plan'!$C$10="Regular GST, registered before buying",'Example Plan'!$C$10="Regular GST, registering after buying"),IF(Z88&gt;0,ROUND(AB88-AB88/(1+Z88),2),0),IF('Example Plan'!$C$10="Composition scheme",IF(Z88&gt;0,ROUND(AB88*0.01,2),0),0)))</f>
        <v/>
      </c>
      <c r="AD88">
        <f>IF(W88&gt;0,IF(N(H88)=0,1,0),0)</f>
        <v/>
      </c>
      <c r="AE88">
        <f>IF(W88&gt;0,IF(N(K88)=0,1,0),0)</f>
        <v/>
      </c>
      <c r="AF88">
        <f>IF(W88=0,0,IF(LEN(I88&amp;"")=0,1,IF(F88="Loose",IF(LEN(J88&amp;"")=0,1,0),0)))</f>
        <v/>
      </c>
      <c r="AG88">
        <f>IF(W88=0,0,IF(ISNUMBER(SEARCH("Licence needed",U88&amp;"")),1,0))</f>
        <v/>
      </c>
      <c r="AH88">
        <f>IF(W88=0,0,IF(N(L88)=0,0,IF(N(M88)=0,0,IF(W88/N(L88)*7&gt;N(M88),1,0))))</f>
        <v/>
      </c>
      <c r="AI88">
        <f>IF(W88=0,0,IF(AB88=0,0,IF(AB88-AC88-(X88+Y88-AA88)&lt;0,1,0)))</f>
        <v/>
      </c>
      <c r="AJ88">
        <f>IF(W88&gt;0,1,0)</f>
        <v/>
      </c>
    </row>
    <row r="89">
      <c r="B89" s="32" t="n">
        <v>84</v>
      </c>
      <c r="C89" s="13" t="n"/>
      <c r="D89" s="13" t="n"/>
      <c r="E89" s="13" t="n"/>
      <c r="F89" s="33" t="n"/>
      <c r="G89" s="34" t="n"/>
      <c r="H89" s="35" t="n"/>
      <c r="I89" s="36" t="n"/>
      <c r="J89" s="36" t="n"/>
      <c r="K89" s="35" t="n"/>
      <c r="L89" s="34" t="n"/>
      <c r="M89" s="37" t="n"/>
      <c r="N89" s="18">
        <f>IF(W89=0,"",X89+Y89)</f>
        <v/>
      </c>
      <c r="O89" s="18">
        <f>IF(W89=0,"",AA89)</f>
        <v/>
      </c>
      <c r="P89" s="18">
        <f>IF(W89=0,"",X89+Y89-AA89)</f>
        <v/>
      </c>
      <c r="Q89" s="18">
        <f>IF(W89=0,"",AB89)</f>
        <v/>
      </c>
      <c r="R89" s="18">
        <f>IF(W89=0,"",IF(AB89=0,"",AB89-AC89-(X89+Y89-AA89)))</f>
        <v/>
      </c>
      <c r="S89" s="19">
        <f>IF(W89=0,"",IF(AB89=0,"",(AB89-AC89-(X89+Y89-AA89))/AB89))</f>
        <v/>
      </c>
      <c r="T89" s="38">
        <f>IF(W89=0,"",IF(AG89=1,"Needs a licence first: see the note",IF(AD89=1,"Enter the rate you pay",IF(AF89=1,"Enter the GST rate",IF(AE89=1,"Enter what one pack sells for",IF(AI89=1,"Sells below cost",IF(AH89=1,"More than it can sell before its shelf life","OK")))))))</f>
        <v/>
      </c>
      <c r="U89" s="39" t="n"/>
      <c r="W89">
        <f>IF(LEN(D89&amp;"")=0,0,N(G89))</f>
        <v/>
      </c>
      <c r="X89">
        <f>ROUND(W89*N(H89),2)</f>
        <v/>
      </c>
      <c r="Y89">
        <f>ROUND(X89*N(I89),2)</f>
        <v/>
      </c>
      <c r="Z89">
        <f>IF(F89="Loose",N(J89),N(I89))</f>
        <v/>
      </c>
      <c r="AA89">
        <f>IF(OR('Example Plan'!$C$10="Regular GST, registered before buying",'Example Plan'!$C$10="Regular GST, registering after buying"),IF(Z89&gt;0,Y89,0),0)</f>
        <v/>
      </c>
      <c r="AB89">
        <f>ROUND(W89*N(K89),2)</f>
        <v/>
      </c>
      <c r="AC89">
        <f>IF(AB89=0,0,IF(OR('Example Plan'!$C$10="Regular GST, registered before buying",'Example Plan'!$C$10="Regular GST, registering after buying"),IF(Z89&gt;0,ROUND(AB89-AB89/(1+Z89),2),0),IF('Example Plan'!$C$10="Composition scheme",IF(Z89&gt;0,ROUND(AB89*0.01,2),0),0)))</f>
        <v/>
      </c>
      <c r="AD89">
        <f>IF(W89&gt;0,IF(N(H89)=0,1,0),0)</f>
        <v/>
      </c>
      <c r="AE89">
        <f>IF(W89&gt;0,IF(N(K89)=0,1,0),0)</f>
        <v/>
      </c>
      <c r="AF89">
        <f>IF(W89=0,0,IF(LEN(I89&amp;"")=0,1,IF(F89="Loose",IF(LEN(J89&amp;"")=0,1,0),0)))</f>
        <v/>
      </c>
      <c r="AG89">
        <f>IF(W89=0,0,IF(ISNUMBER(SEARCH("Licence needed",U89&amp;"")),1,0))</f>
        <v/>
      </c>
      <c r="AH89">
        <f>IF(W89=0,0,IF(N(L89)=0,0,IF(N(M89)=0,0,IF(W89/N(L89)*7&gt;N(M89),1,0))))</f>
        <v/>
      </c>
      <c r="AI89">
        <f>IF(W89=0,0,IF(AB89=0,0,IF(AB89-AC89-(X89+Y89-AA89)&lt;0,1,0)))</f>
        <v/>
      </c>
      <c r="AJ89">
        <f>IF(W89&gt;0,1,0)</f>
        <v/>
      </c>
    </row>
    <row r="90">
      <c r="B90" s="32" t="n">
        <v>85</v>
      </c>
      <c r="C90" s="13" t="n"/>
      <c r="D90" s="13" t="n"/>
      <c r="E90" s="13" t="n"/>
      <c r="F90" s="33" t="n"/>
      <c r="G90" s="34" t="n"/>
      <c r="H90" s="35" t="n"/>
      <c r="I90" s="36" t="n"/>
      <c r="J90" s="36" t="n"/>
      <c r="K90" s="35" t="n"/>
      <c r="L90" s="34" t="n"/>
      <c r="M90" s="37" t="n"/>
      <c r="N90" s="18">
        <f>IF(W90=0,"",X90+Y90)</f>
        <v/>
      </c>
      <c r="O90" s="18">
        <f>IF(W90=0,"",AA90)</f>
        <v/>
      </c>
      <c r="P90" s="18">
        <f>IF(W90=0,"",X90+Y90-AA90)</f>
        <v/>
      </c>
      <c r="Q90" s="18">
        <f>IF(W90=0,"",AB90)</f>
        <v/>
      </c>
      <c r="R90" s="18">
        <f>IF(W90=0,"",IF(AB90=0,"",AB90-AC90-(X90+Y90-AA90)))</f>
        <v/>
      </c>
      <c r="S90" s="19">
        <f>IF(W90=0,"",IF(AB90=0,"",(AB90-AC90-(X90+Y90-AA90))/AB90))</f>
        <v/>
      </c>
      <c r="T90" s="38">
        <f>IF(W90=0,"",IF(AG90=1,"Needs a licence first: see the note",IF(AD90=1,"Enter the rate you pay",IF(AF90=1,"Enter the GST rate",IF(AE90=1,"Enter what one pack sells for",IF(AI90=1,"Sells below cost",IF(AH90=1,"More than it can sell before its shelf life","OK")))))))</f>
        <v/>
      </c>
      <c r="U90" s="39" t="n"/>
      <c r="W90">
        <f>IF(LEN(D90&amp;"")=0,0,N(G90))</f>
        <v/>
      </c>
      <c r="X90">
        <f>ROUND(W90*N(H90),2)</f>
        <v/>
      </c>
      <c r="Y90">
        <f>ROUND(X90*N(I90),2)</f>
        <v/>
      </c>
      <c r="Z90">
        <f>IF(F90="Loose",N(J90),N(I90))</f>
        <v/>
      </c>
      <c r="AA90">
        <f>IF(OR('Example Plan'!$C$10="Regular GST, registered before buying",'Example Plan'!$C$10="Regular GST, registering after buying"),IF(Z90&gt;0,Y90,0),0)</f>
        <v/>
      </c>
      <c r="AB90">
        <f>ROUND(W90*N(K90),2)</f>
        <v/>
      </c>
      <c r="AC90">
        <f>IF(AB90=0,0,IF(OR('Example Plan'!$C$10="Regular GST, registered before buying",'Example Plan'!$C$10="Regular GST, registering after buying"),IF(Z90&gt;0,ROUND(AB90-AB90/(1+Z90),2),0),IF('Example Plan'!$C$10="Composition scheme",IF(Z90&gt;0,ROUND(AB90*0.01,2),0),0)))</f>
        <v/>
      </c>
      <c r="AD90">
        <f>IF(W90&gt;0,IF(N(H90)=0,1,0),0)</f>
        <v/>
      </c>
      <c r="AE90">
        <f>IF(W90&gt;0,IF(N(K90)=0,1,0),0)</f>
        <v/>
      </c>
      <c r="AF90">
        <f>IF(W90=0,0,IF(LEN(I90&amp;"")=0,1,IF(F90="Loose",IF(LEN(J90&amp;"")=0,1,0),0)))</f>
        <v/>
      </c>
      <c r="AG90">
        <f>IF(W90=0,0,IF(ISNUMBER(SEARCH("Licence needed",U90&amp;"")),1,0))</f>
        <v/>
      </c>
      <c r="AH90">
        <f>IF(W90=0,0,IF(N(L90)=0,0,IF(N(M90)=0,0,IF(W90/N(L90)*7&gt;N(M90),1,0))))</f>
        <v/>
      </c>
      <c r="AI90">
        <f>IF(W90=0,0,IF(AB90=0,0,IF(AB90-AC90-(X90+Y90-AA90)&lt;0,1,0)))</f>
        <v/>
      </c>
      <c r="AJ90">
        <f>IF(W90&gt;0,1,0)</f>
        <v/>
      </c>
    </row>
    <row r="91">
      <c r="B91" s="32" t="n">
        <v>86</v>
      </c>
      <c r="C91" s="13" t="n"/>
      <c r="D91" s="13" t="n"/>
      <c r="E91" s="13" t="n"/>
      <c r="F91" s="33" t="n"/>
      <c r="G91" s="34" t="n"/>
      <c r="H91" s="35" t="n"/>
      <c r="I91" s="36" t="n"/>
      <c r="J91" s="36" t="n"/>
      <c r="K91" s="35" t="n"/>
      <c r="L91" s="34" t="n"/>
      <c r="M91" s="37" t="n"/>
      <c r="N91" s="18">
        <f>IF(W91=0,"",X91+Y91)</f>
        <v/>
      </c>
      <c r="O91" s="18">
        <f>IF(W91=0,"",AA91)</f>
        <v/>
      </c>
      <c r="P91" s="18">
        <f>IF(W91=0,"",X91+Y91-AA91)</f>
        <v/>
      </c>
      <c r="Q91" s="18">
        <f>IF(W91=0,"",AB91)</f>
        <v/>
      </c>
      <c r="R91" s="18">
        <f>IF(W91=0,"",IF(AB91=0,"",AB91-AC91-(X91+Y91-AA91)))</f>
        <v/>
      </c>
      <c r="S91" s="19">
        <f>IF(W91=0,"",IF(AB91=0,"",(AB91-AC91-(X91+Y91-AA91))/AB91))</f>
        <v/>
      </c>
      <c r="T91" s="38">
        <f>IF(W91=0,"",IF(AG91=1,"Needs a licence first: see the note",IF(AD91=1,"Enter the rate you pay",IF(AF91=1,"Enter the GST rate",IF(AE91=1,"Enter what one pack sells for",IF(AI91=1,"Sells below cost",IF(AH91=1,"More than it can sell before its shelf life","OK")))))))</f>
        <v/>
      </c>
      <c r="U91" s="39" t="n"/>
      <c r="W91">
        <f>IF(LEN(D91&amp;"")=0,0,N(G91))</f>
        <v/>
      </c>
      <c r="X91">
        <f>ROUND(W91*N(H91),2)</f>
        <v/>
      </c>
      <c r="Y91">
        <f>ROUND(X91*N(I91),2)</f>
        <v/>
      </c>
      <c r="Z91">
        <f>IF(F91="Loose",N(J91),N(I91))</f>
        <v/>
      </c>
      <c r="AA91">
        <f>IF(OR('Example Plan'!$C$10="Regular GST, registered before buying",'Example Plan'!$C$10="Regular GST, registering after buying"),IF(Z91&gt;0,Y91,0),0)</f>
        <v/>
      </c>
      <c r="AB91">
        <f>ROUND(W91*N(K91),2)</f>
        <v/>
      </c>
      <c r="AC91">
        <f>IF(AB91=0,0,IF(OR('Example Plan'!$C$10="Regular GST, registered before buying",'Example Plan'!$C$10="Regular GST, registering after buying"),IF(Z91&gt;0,ROUND(AB91-AB91/(1+Z91),2),0),IF('Example Plan'!$C$10="Composition scheme",IF(Z91&gt;0,ROUND(AB91*0.01,2),0),0)))</f>
        <v/>
      </c>
      <c r="AD91">
        <f>IF(W91&gt;0,IF(N(H91)=0,1,0),0)</f>
        <v/>
      </c>
      <c r="AE91">
        <f>IF(W91&gt;0,IF(N(K91)=0,1,0),0)</f>
        <v/>
      </c>
      <c r="AF91">
        <f>IF(W91=0,0,IF(LEN(I91&amp;"")=0,1,IF(F91="Loose",IF(LEN(J91&amp;"")=0,1,0),0)))</f>
        <v/>
      </c>
      <c r="AG91">
        <f>IF(W91=0,0,IF(ISNUMBER(SEARCH("Licence needed",U91&amp;"")),1,0))</f>
        <v/>
      </c>
      <c r="AH91">
        <f>IF(W91=0,0,IF(N(L91)=0,0,IF(N(M91)=0,0,IF(W91/N(L91)*7&gt;N(M91),1,0))))</f>
        <v/>
      </c>
      <c r="AI91">
        <f>IF(W91=0,0,IF(AB91=0,0,IF(AB91-AC91-(X91+Y91-AA91)&lt;0,1,0)))</f>
        <v/>
      </c>
      <c r="AJ91">
        <f>IF(W91&gt;0,1,0)</f>
        <v/>
      </c>
    </row>
    <row r="92">
      <c r="B92" s="32" t="n">
        <v>87</v>
      </c>
      <c r="C92" s="13" t="n"/>
      <c r="D92" s="13" t="n"/>
      <c r="E92" s="13" t="n"/>
      <c r="F92" s="33" t="n"/>
      <c r="G92" s="34" t="n"/>
      <c r="H92" s="35" t="n"/>
      <c r="I92" s="36" t="n"/>
      <c r="J92" s="36" t="n"/>
      <c r="K92" s="35" t="n"/>
      <c r="L92" s="34" t="n"/>
      <c r="M92" s="37" t="n"/>
      <c r="N92" s="18">
        <f>IF(W92=0,"",X92+Y92)</f>
        <v/>
      </c>
      <c r="O92" s="18">
        <f>IF(W92=0,"",AA92)</f>
        <v/>
      </c>
      <c r="P92" s="18">
        <f>IF(W92=0,"",X92+Y92-AA92)</f>
        <v/>
      </c>
      <c r="Q92" s="18">
        <f>IF(W92=0,"",AB92)</f>
        <v/>
      </c>
      <c r="R92" s="18">
        <f>IF(W92=0,"",IF(AB92=0,"",AB92-AC92-(X92+Y92-AA92)))</f>
        <v/>
      </c>
      <c r="S92" s="19">
        <f>IF(W92=0,"",IF(AB92=0,"",(AB92-AC92-(X92+Y92-AA92))/AB92))</f>
        <v/>
      </c>
      <c r="T92" s="38">
        <f>IF(W92=0,"",IF(AG92=1,"Needs a licence first: see the note",IF(AD92=1,"Enter the rate you pay",IF(AF92=1,"Enter the GST rate",IF(AE92=1,"Enter what one pack sells for",IF(AI92=1,"Sells below cost",IF(AH92=1,"More than it can sell before its shelf life","OK")))))))</f>
        <v/>
      </c>
      <c r="U92" s="39" t="n"/>
      <c r="W92">
        <f>IF(LEN(D92&amp;"")=0,0,N(G92))</f>
        <v/>
      </c>
      <c r="X92">
        <f>ROUND(W92*N(H92),2)</f>
        <v/>
      </c>
      <c r="Y92">
        <f>ROUND(X92*N(I92),2)</f>
        <v/>
      </c>
      <c r="Z92">
        <f>IF(F92="Loose",N(J92),N(I92))</f>
        <v/>
      </c>
      <c r="AA92">
        <f>IF(OR('Example Plan'!$C$10="Regular GST, registered before buying",'Example Plan'!$C$10="Regular GST, registering after buying"),IF(Z92&gt;0,Y92,0),0)</f>
        <v/>
      </c>
      <c r="AB92">
        <f>ROUND(W92*N(K92),2)</f>
        <v/>
      </c>
      <c r="AC92">
        <f>IF(AB92=0,0,IF(OR('Example Plan'!$C$10="Regular GST, registered before buying",'Example Plan'!$C$10="Regular GST, registering after buying"),IF(Z92&gt;0,ROUND(AB92-AB92/(1+Z92),2),0),IF('Example Plan'!$C$10="Composition scheme",IF(Z92&gt;0,ROUND(AB92*0.01,2),0),0)))</f>
        <v/>
      </c>
      <c r="AD92">
        <f>IF(W92&gt;0,IF(N(H92)=0,1,0),0)</f>
        <v/>
      </c>
      <c r="AE92">
        <f>IF(W92&gt;0,IF(N(K92)=0,1,0),0)</f>
        <v/>
      </c>
      <c r="AF92">
        <f>IF(W92=0,0,IF(LEN(I92&amp;"")=0,1,IF(F92="Loose",IF(LEN(J92&amp;"")=0,1,0),0)))</f>
        <v/>
      </c>
      <c r="AG92">
        <f>IF(W92=0,0,IF(ISNUMBER(SEARCH("Licence needed",U92&amp;"")),1,0))</f>
        <v/>
      </c>
      <c r="AH92">
        <f>IF(W92=0,0,IF(N(L92)=0,0,IF(N(M92)=0,0,IF(W92/N(L92)*7&gt;N(M92),1,0))))</f>
        <v/>
      </c>
      <c r="AI92">
        <f>IF(W92=0,0,IF(AB92=0,0,IF(AB92-AC92-(X92+Y92-AA92)&lt;0,1,0)))</f>
        <v/>
      </c>
      <c r="AJ92">
        <f>IF(W92&gt;0,1,0)</f>
        <v/>
      </c>
    </row>
    <row r="93">
      <c r="B93" s="32" t="n">
        <v>88</v>
      </c>
      <c r="C93" s="13" t="n"/>
      <c r="D93" s="13" t="n"/>
      <c r="E93" s="13" t="n"/>
      <c r="F93" s="33" t="n"/>
      <c r="G93" s="34" t="n"/>
      <c r="H93" s="35" t="n"/>
      <c r="I93" s="36" t="n"/>
      <c r="J93" s="36" t="n"/>
      <c r="K93" s="35" t="n"/>
      <c r="L93" s="34" t="n"/>
      <c r="M93" s="37" t="n"/>
      <c r="N93" s="18">
        <f>IF(W93=0,"",X93+Y93)</f>
        <v/>
      </c>
      <c r="O93" s="18">
        <f>IF(W93=0,"",AA93)</f>
        <v/>
      </c>
      <c r="P93" s="18">
        <f>IF(W93=0,"",X93+Y93-AA93)</f>
        <v/>
      </c>
      <c r="Q93" s="18">
        <f>IF(W93=0,"",AB93)</f>
        <v/>
      </c>
      <c r="R93" s="18">
        <f>IF(W93=0,"",IF(AB93=0,"",AB93-AC93-(X93+Y93-AA93)))</f>
        <v/>
      </c>
      <c r="S93" s="19">
        <f>IF(W93=0,"",IF(AB93=0,"",(AB93-AC93-(X93+Y93-AA93))/AB93))</f>
        <v/>
      </c>
      <c r="T93" s="38">
        <f>IF(W93=0,"",IF(AG93=1,"Needs a licence first: see the note",IF(AD93=1,"Enter the rate you pay",IF(AF93=1,"Enter the GST rate",IF(AE93=1,"Enter what one pack sells for",IF(AI93=1,"Sells below cost",IF(AH93=1,"More than it can sell before its shelf life","OK")))))))</f>
        <v/>
      </c>
      <c r="U93" s="39" t="n"/>
      <c r="W93">
        <f>IF(LEN(D93&amp;"")=0,0,N(G93))</f>
        <v/>
      </c>
      <c r="X93">
        <f>ROUND(W93*N(H93),2)</f>
        <v/>
      </c>
      <c r="Y93">
        <f>ROUND(X93*N(I93),2)</f>
        <v/>
      </c>
      <c r="Z93">
        <f>IF(F93="Loose",N(J93),N(I93))</f>
        <v/>
      </c>
      <c r="AA93">
        <f>IF(OR('Example Plan'!$C$10="Regular GST, registered before buying",'Example Plan'!$C$10="Regular GST, registering after buying"),IF(Z93&gt;0,Y93,0),0)</f>
        <v/>
      </c>
      <c r="AB93">
        <f>ROUND(W93*N(K93),2)</f>
        <v/>
      </c>
      <c r="AC93">
        <f>IF(AB93=0,0,IF(OR('Example Plan'!$C$10="Regular GST, registered before buying",'Example Plan'!$C$10="Regular GST, registering after buying"),IF(Z93&gt;0,ROUND(AB93-AB93/(1+Z93),2),0),IF('Example Plan'!$C$10="Composition scheme",IF(Z93&gt;0,ROUND(AB93*0.01,2),0),0)))</f>
        <v/>
      </c>
      <c r="AD93">
        <f>IF(W93&gt;0,IF(N(H93)=0,1,0),0)</f>
        <v/>
      </c>
      <c r="AE93">
        <f>IF(W93&gt;0,IF(N(K93)=0,1,0),0)</f>
        <v/>
      </c>
      <c r="AF93">
        <f>IF(W93=0,0,IF(LEN(I93&amp;"")=0,1,IF(F93="Loose",IF(LEN(J93&amp;"")=0,1,0),0)))</f>
        <v/>
      </c>
      <c r="AG93">
        <f>IF(W93=0,0,IF(ISNUMBER(SEARCH("Licence needed",U93&amp;"")),1,0))</f>
        <v/>
      </c>
      <c r="AH93">
        <f>IF(W93=0,0,IF(N(L93)=0,0,IF(N(M93)=0,0,IF(W93/N(L93)*7&gt;N(M93),1,0))))</f>
        <v/>
      </c>
      <c r="AI93">
        <f>IF(W93=0,0,IF(AB93=0,0,IF(AB93-AC93-(X93+Y93-AA93)&lt;0,1,0)))</f>
        <v/>
      </c>
      <c r="AJ93">
        <f>IF(W93&gt;0,1,0)</f>
        <v/>
      </c>
    </row>
    <row r="94">
      <c r="B94" s="32" t="n">
        <v>89</v>
      </c>
      <c r="C94" s="13" t="n"/>
      <c r="D94" s="13" t="n"/>
      <c r="E94" s="13" t="n"/>
      <c r="F94" s="33" t="n"/>
      <c r="G94" s="34" t="n"/>
      <c r="H94" s="35" t="n"/>
      <c r="I94" s="36" t="n"/>
      <c r="J94" s="36" t="n"/>
      <c r="K94" s="35" t="n"/>
      <c r="L94" s="34" t="n"/>
      <c r="M94" s="37" t="n"/>
      <c r="N94" s="18">
        <f>IF(W94=0,"",X94+Y94)</f>
        <v/>
      </c>
      <c r="O94" s="18">
        <f>IF(W94=0,"",AA94)</f>
        <v/>
      </c>
      <c r="P94" s="18">
        <f>IF(W94=0,"",X94+Y94-AA94)</f>
        <v/>
      </c>
      <c r="Q94" s="18">
        <f>IF(W94=0,"",AB94)</f>
        <v/>
      </c>
      <c r="R94" s="18">
        <f>IF(W94=0,"",IF(AB94=0,"",AB94-AC94-(X94+Y94-AA94)))</f>
        <v/>
      </c>
      <c r="S94" s="19">
        <f>IF(W94=0,"",IF(AB94=0,"",(AB94-AC94-(X94+Y94-AA94))/AB94))</f>
        <v/>
      </c>
      <c r="T94" s="38">
        <f>IF(W94=0,"",IF(AG94=1,"Needs a licence first: see the note",IF(AD94=1,"Enter the rate you pay",IF(AF94=1,"Enter the GST rate",IF(AE94=1,"Enter what one pack sells for",IF(AI94=1,"Sells below cost",IF(AH94=1,"More than it can sell before its shelf life","OK")))))))</f>
        <v/>
      </c>
      <c r="U94" s="39" t="n"/>
      <c r="W94">
        <f>IF(LEN(D94&amp;"")=0,0,N(G94))</f>
        <v/>
      </c>
      <c r="X94">
        <f>ROUND(W94*N(H94),2)</f>
        <v/>
      </c>
      <c r="Y94">
        <f>ROUND(X94*N(I94),2)</f>
        <v/>
      </c>
      <c r="Z94">
        <f>IF(F94="Loose",N(J94),N(I94))</f>
        <v/>
      </c>
      <c r="AA94">
        <f>IF(OR('Example Plan'!$C$10="Regular GST, registered before buying",'Example Plan'!$C$10="Regular GST, registering after buying"),IF(Z94&gt;0,Y94,0),0)</f>
        <v/>
      </c>
      <c r="AB94">
        <f>ROUND(W94*N(K94),2)</f>
        <v/>
      </c>
      <c r="AC94">
        <f>IF(AB94=0,0,IF(OR('Example Plan'!$C$10="Regular GST, registered before buying",'Example Plan'!$C$10="Regular GST, registering after buying"),IF(Z94&gt;0,ROUND(AB94-AB94/(1+Z94),2),0),IF('Example Plan'!$C$10="Composition scheme",IF(Z94&gt;0,ROUND(AB94*0.01,2),0),0)))</f>
        <v/>
      </c>
      <c r="AD94">
        <f>IF(W94&gt;0,IF(N(H94)=0,1,0),0)</f>
        <v/>
      </c>
      <c r="AE94">
        <f>IF(W94&gt;0,IF(N(K94)=0,1,0),0)</f>
        <v/>
      </c>
      <c r="AF94">
        <f>IF(W94=0,0,IF(LEN(I94&amp;"")=0,1,IF(F94="Loose",IF(LEN(J94&amp;"")=0,1,0),0)))</f>
        <v/>
      </c>
      <c r="AG94">
        <f>IF(W94=0,0,IF(ISNUMBER(SEARCH("Licence needed",U94&amp;"")),1,0))</f>
        <v/>
      </c>
      <c r="AH94">
        <f>IF(W94=0,0,IF(N(L94)=0,0,IF(N(M94)=0,0,IF(W94/N(L94)*7&gt;N(M94),1,0))))</f>
        <v/>
      </c>
      <c r="AI94">
        <f>IF(W94=0,0,IF(AB94=0,0,IF(AB94-AC94-(X94+Y94-AA94)&lt;0,1,0)))</f>
        <v/>
      </c>
      <c r="AJ94">
        <f>IF(W94&gt;0,1,0)</f>
        <v/>
      </c>
    </row>
    <row r="95">
      <c r="B95" s="32" t="n">
        <v>90</v>
      </c>
      <c r="C95" s="13" t="n"/>
      <c r="D95" s="13" t="n"/>
      <c r="E95" s="13" t="n"/>
      <c r="F95" s="33" t="n"/>
      <c r="G95" s="34" t="n"/>
      <c r="H95" s="35" t="n"/>
      <c r="I95" s="36" t="n"/>
      <c r="J95" s="36" t="n"/>
      <c r="K95" s="35" t="n"/>
      <c r="L95" s="34" t="n"/>
      <c r="M95" s="37" t="n"/>
      <c r="N95" s="18">
        <f>IF(W95=0,"",X95+Y95)</f>
        <v/>
      </c>
      <c r="O95" s="18">
        <f>IF(W95=0,"",AA95)</f>
        <v/>
      </c>
      <c r="P95" s="18">
        <f>IF(W95=0,"",X95+Y95-AA95)</f>
        <v/>
      </c>
      <c r="Q95" s="18">
        <f>IF(W95=0,"",AB95)</f>
        <v/>
      </c>
      <c r="R95" s="18">
        <f>IF(W95=0,"",IF(AB95=0,"",AB95-AC95-(X95+Y95-AA95)))</f>
        <v/>
      </c>
      <c r="S95" s="19">
        <f>IF(W95=0,"",IF(AB95=0,"",(AB95-AC95-(X95+Y95-AA95))/AB95))</f>
        <v/>
      </c>
      <c r="T95" s="38">
        <f>IF(W95=0,"",IF(AG95=1,"Needs a licence first: see the note",IF(AD95=1,"Enter the rate you pay",IF(AF95=1,"Enter the GST rate",IF(AE95=1,"Enter what one pack sells for",IF(AI95=1,"Sells below cost",IF(AH95=1,"More than it can sell before its shelf life","OK")))))))</f>
        <v/>
      </c>
      <c r="U95" s="39" t="n"/>
      <c r="W95">
        <f>IF(LEN(D95&amp;"")=0,0,N(G95))</f>
        <v/>
      </c>
      <c r="X95">
        <f>ROUND(W95*N(H95),2)</f>
        <v/>
      </c>
      <c r="Y95">
        <f>ROUND(X95*N(I95),2)</f>
        <v/>
      </c>
      <c r="Z95">
        <f>IF(F95="Loose",N(J95),N(I95))</f>
        <v/>
      </c>
      <c r="AA95">
        <f>IF(OR('Example Plan'!$C$10="Regular GST, registered before buying",'Example Plan'!$C$10="Regular GST, registering after buying"),IF(Z95&gt;0,Y95,0),0)</f>
        <v/>
      </c>
      <c r="AB95">
        <f>ROUND(W95*N(K95),2)</f>
        <v/>
      </c>
      <c r="AC95">
        <f>IF(AB95=0,0,IF(OR('Example Plan'!$C$10="Regular GST, registered before buying",'Example Plan'!$C$10="Regular GST, registering after buying"),IF(Z95&gt;0,ROUND(AB95-AB95/(1+Z95),2),0),IF('Example Plan'!$C$10="Composition scheme",IF(Z95&gt;0,ROUND(AB95*0.01,2),0),0)))</f>
        <v/>
      </c>
      <c r="AD95">
        <f>IF(W95&gt;0,IF(N(H95)=0,1,0),0)</f>
        <v/>
      </c>
      <c r="AE95">
        <f>IF(W95&gt;0,IF(N(K95)=0,1,0),0)</f>
        <v/>
      </c>
      <c r="AF95">
        <f>IF(W95=0,0,IF(LEN(I95&amp;"")=0,1,IF(F95="Loose",IF(LEN(J95&amp;"")=0,1,0),0)))</f>
        <v/>
      </c>
      <c r="AG95">
        <f>IF(W95=0,0,IF(ISNUMBER(SEARCH("Licence needed",U95&amp;"")),1,0))</f>
        <v/>
      </c>
      <c r="AH95">
        <f>IF(W95=0,0,IF(N(L95)=0,0,IF(N(M95)=0,0,IF(W95/N(L95)*7&gt;N(M95),1,0))))</f>
        <v/>
      </c>
      <c r="AI95">
        <f>IF(W95=0,0,IF(AB95=0,0,IF(AB95-AC95-(X95+Y95-AA95)&lt;0,1,0)))</f>
        <v/>
      </c>
      <c r="AJ95">
        <f>IF(W95&gt;0,1,0)</f>
        <v/>
      </c>
    </row>
    <row r="96">
      <c r="B96" s="32" t="n">
        <v>91</v>
      </c>
      <c r="C96" s="13" t="n"/>
      <c r="D96" s="13" t="n"/>
      <c r="E96" s="13" t="n"/>
      <c r="F96" s="33" t="n"/>
      <c r="G96" s="34" t="n"/>
      <c r="H96" s="35" t="n"/>
      <c r="I96" s="36" t="n"/>
      <c r="J96" s="36" t="n"/>
      <c r="K96" s="35" t="n"/>
      <c r="L96" s="34" t="n"/>
      <c r="M96" s="37" t="n"/>
      <c r="N96" s="18">
        <f>IF(W96=0,"",X96+Y96)</f>
        <v/>
      </c>
      <c r="O96" s="18">
        <f>IF(W96=0,"",AA96)</f>
        <v/>
      </c>
      <c r="P96" s="18">
        <f>IF(W96=0,"",X96+Y96-AA96)</f>
        <v/>
      </c>
      <c r="Q96" s="18">
        <f>IF(W96=0,"",AB96)</f>
        <v/>
      </c>
      <c r="R96" s="18">
        <f>IF(W96=0,"",IF(AB96=0,"",AB96-AC96-(X96+Y96-AA96)))</f>
        <v/>
      </c>
      <c r="S96" s="19">
        <f>IF(W96=0,"",IF(AB96=0,"",(AB96-AC96-(X96+Y96-AA96))/AB96))</f>
        <v/>
      </c>
      <c r="T96" s="38">
        <f>IF(W96=0,"",IF(AG96=1,"Needs a licence first: see the note",IF(AD96=1,"Enter the rate you pay",IF(AF96=1,"Enter the GST rate",IF(AE96=1,"Enter what one pack sells for",IF(AI96=1,"Sells below cost",IF(AH96=1,"More than it can sell before its shelf life","OK")))))))</f>
        <v/>
      </c>
      <c r="U96" s="39" t="n"/>
      <c r="W96">
        <f>IF(LEN(D96&amp;"")=0,0,N(G96))</f>
        <v/>
      </c>
      <c r="X96">
        <f>ROUND(W96*N(H96),2)</f>
        <v/>
      </c>
      <c r="Y96">
        <f>ROUND(X96*N(I96),2)</f>
        <v/>
      </c>
      <c r="Z96">
        <f>IF(F96="Loose",N(J96),N(I96))</f>
        <v/>
      </c>
      <c r="AA96">
        <f>IF(OR('Example Plan'!$C$10="Regular GST, registered before buying",'Example Plan'!$C$10="Regular GST, registering after buying"),IF(Z96&gt;0,Y96,0),0)</f>
        <v/>
      </c>
      <c r="AB96">
        <f>ROUND(W96*N(K96),2)</f>
        <v/>
      </c>
      <c r="AC96">
        <f>IF(AB96=0,0,IF(OR('Example Plan'!$C$10="Regular GST, registered before buying",'Example Plan'!$C$10="Regular GST, registering after buying"),IF(Z96&gt;0,ROUND(AB96-AB96/(1+Z96),2),0),IF('Example Plan'!$C$10="Composition scheme",IF(Z96&gt;0,ROUND(AB96*0.01,2),0),0)))</f>
        <v/>
      </c>
      <c r="AD96">
        <f>IF(W96&gt;0,IF(N(H96)=0,1,0),0)</f>
        <v/>
      </c>
      <c r="AE96">
        <f>IF(W96&gt;0,IF(N(K96)=0,1,0),0)</f>
        <v/>
      </c>
      <c r="AF96">
        <f>IF(W96=0,0,IF(LEN(I96&amp;"")=0,1,IF(F96="Loose",IF(LEN(J96&amp;"")=0,1,0),0)))</f>
        <v/>
      </c>
      <c r="AG96">
        <f>IF(W96=0,0,IF(ISNUMBER(SEARCH("Licence needed",U96&amp;"")),1,0))</f>
        <v/>
      </c>
      <c r="AH96">
        <f>IF(W96=0,0,IF(N(L96)=0,0,IF(N(M96)=0,0,IF(W96/N(L96)*7&gt;N(M96),1,0))))</f>
        <v/>
      </c>
      <c r="AI96">
        <f>IF(W96=0,0,IF(AB96=0,0,IF(AB96-AC96-(X96+Y96-AA96)&lt;0,1,0)))</f>
        <v/>
      </c>
      <c r="AJ96">
        <f>IF(W96&gt;0,1,0)</f>
        <v/>
      </c>
    </row>
    <row r="97">
      <c r="B97" s="32" t="n">
        <v>92</v>
      </c>
      <c r="C97" s="13" t="n"/>
      <c r="D97" s="13" t="n"/>
      <c r="E97" s="13" t="n"/>
      <c r="F97" s="33" t="n"/>
      <c r="G97" s="34" t="n"/>
      <c r="H97" s="35" t="n"/>
      <c r="I97" s="36" t="n"/>
      <c r="J97" s="36" t="n"/>
      <c r="K97" s="35" t="n"/>
      <c r="L97" s="34" t="n"/>
      <c r="M97" s="37" t="n"/>
      <c r="N97" s="18">
        <f>IF(W97=0,"",X97+Y97)</f>
        <v/>
      </c>
      <c r="O97" s="18">
        <f>IF(W97=0,"",AA97)</f>
        <v/>
      </c>
      <c r="P97" s="18">
        <f>IF(W97=0,"",X97+Y97-AA97)</f>
        <v/>
      </c>
      <c r="Q97" s="18">
        <f>IF(W97=0,"",AB97)</f>
        <v/>
      </c>
      <c r="R97" s="18">
        <f>IF(W97=0,"",IF(AB97=0,"",AB97-AC97-(X97+Y97-AA97)))</f>
        <v/>
      </c>
      <c r="S97" s="19">
        <f>IF(W97=0,"",IF(AB97=0,"",(AB97-AC97-(X97+Y97-AA97))/AB97))</f>
        <v/>
      </c>
      <c r="T97" s="38">
        <f>IF(W97=0,"",IF(AG97=1,"Needs a licence first: see the note",IF(AD97=1,"Enter the rate you pay",IF(AF97=1,"Enter the GST rate",IF(AE97=1,"Enter what one pack sells for",IF(AI97=1,"Sells below cost",IF(AH97=1,"More than it can sell before its shelf life","OK")))))))</f>
        <v/>
      </c>
      <c r="U97" s="39" t="n"/>
      <c r="W97">
        <f>IF(LEN(D97&amp;"")=0,0,N(G97))</f>
        <v/>
      </c>
      <c r="X97">
        <f>ROUND(W97*N(H97),2)</f>
        <v/>
      </c>
      <c r="Y97">
        <f>ROUND(X97*N(I97),2)</f>
        <v/>
      </c>
      <c r="Z97">
        <f>IF(F97="Loose",N(J97),N(I97))</f>
        <v/>
      </c>
      <c r="AA97">
        <f>IF(OR('Example Plan'!$C$10="Regular GST, registered before buying",'Example Plan'!$C$10="Regular GST, registering after buying"),IF(Z97&gt;0,Y97,0),0)</f>
        <v/>
      </c>
      <c r="AB97">
        <f>ROUND(W97*N(K97),2)</f>
        <v/>
      </c>
      <c r="AC97">
        <f>IF(AB97=0,0,IF(OR('Example Plan'!$C$10="Regular GST, registered before buying",'Example Plan'!$C$10="Regular GST, registering after buying"),IF(Z97&gt;0,ROUND(AB97-AB97/(1+Z97),2),0),IF('Example Plan'!$C$10="Composition scheme",IF(Z97&gt;0,ROUND(AB97*0.01,2),0),0)))</f>
        <v/>
      </c>
      <c r="AD97">
        <f>IF(W97&gt;0,IF(N(H97)=0,1,0),0)</f>
        <v/>
      </c>
      <c r="AE97">
        <f>IF(W97&gt;0,IF(N(K97)=0,1,0),0)</f>
        <v/>
      </c>
      <c r="AF97">
        <f>IF(W97=0,0,IF(LEN(I97&amp;"")=0,1,IF(F97="Loose",IF(LEN(J97&amp;"")=0,1,0),0)))</f>
        <v/>
      </c>
      <c r="AG97">
        <f>IF(W97=0,0,IF(ISNUMBER(SEARCH("Licence needed",U97&amp;"")),1,0))</f>
        <v/>
      </c>
      <c r="AH97">
        <f>IF(W97=0,0,IF(N(L97)=0,0,IF(N(M97)=0,0,IF(W97/N(L97)*7&gt;N(M97),1,0))))</f>
        <v/>
      </c>
      <c r="AI97">
        <f>IF(W97=0,0,IF(AB97=0,0,IF(AB97-AC97-(X97+Y97-AA97)&lt;0,1,0)))</f>
        <v/>
      </c>
      <c r="AJ97">
        <f>IF(W97&gt;0,1,0)</f>
        <v/>
      </c>
    </row>
    <row r="98">
      <c r="B98" s="32" t="n">
        <v>93</v>
      </c>
      <c r="C98" s="13" t="n"/>
      <c r="D98" s="13" t="n"/>
      <c r="E98" s="13" t="n"/>
      <c r="F98" s="33" t="n"/>
      <c r="G98" s="34" t="n"/>
      <c r="H98" s="35" t="n"/>
      <c r="I98" s="36" t="n"/>
      <c r="J98" s="36" t="n"/>
      <c r="K98" s="35" t="n"/>
      <c r="L98" s="34" t="n"/>
      <c r="M98" s="37" t="n"/>
      <c r="N98" s="18">
        <f>IF(W98=0,"",X98+Y98)</f>
        <v/>
      </c>
      <c r="O98" s="18">
        <f>IF(W98=0,"",AA98)</f>
        <v/>
      </c>
      <c r="P98" s="18">
        <f>IF(W98=0,"",X98+Y98-AA98)</f>
        <v/>
      </c>
      <c r="Q98" s="18">
        <f>IF(W98=0,"",AB98)</f>
        <v/>
      </c>
      <c r="R98" s="18">
        <f>IF(W98=0,"",IF(AB98=0,"",AB98-AC98-(X98+Y98-AA98)))</f>
        <v/>
      </c>
      <c r="S98" s="19">
        <f>IF(W98=0,"",IF(AB98=0,"",(AB98-AC98-(X98+Y98-AA98))/AB98))</f>
        <v/>
      </c>
      <c r="T98" s="38">
        <f>IF(W98=0,"",IF(AG98=1,"Needs a licence first: see the note",IF(AD98=1,"Enter the rate you pay",IF(AF98=1,"Enter the GST rate",IF(AE98=1,"Enter what one pack sells for",IF(AI98=1,"Sells below cost",IF(AH98=1,"More than it can sell before its shelf life","OK")))))))</f>
        <v/>
      </c>
      <c r="U98" s="39" t="n"/>
      <c r="W98">
        <f>IF(LEN(D98&amp;"")=0,0,N(G98))</f>
        <v/>
      </c>
      <c r="X98">
        <f>ROUND(W98*N(H98),2)</f>
        <v/>
      </c>
      <c r="Y98">
        <f>ROUND(X98*N(I98),2)</f>
        <v/>
      </c>
      <c r="Z98">
        <f>IF(F98="Loose",N(J98),N(I98))</f>
        <v/>
      </c>
      <c r="AA98">
        <f>IF(OR('Example Plan'!$C$10="Regular GST, registered before buying",'Example Plan'!$C$10="Regular GST, registering after buying"),IF(Z98&gt;0,Y98,0),0)</f>
        <v/>
      </c>
      <c r="AB98">
        <f>ROUND(W98*N(K98),2)</f>
        <v/>
      </c>
      <c r="AC98">
        <f>IF(AB98=0,0,IF(OR('Example Plan'!$C$10="Regular GST, registered before buying",'Example Plan'!$C$10="Regular GST, registering after buying"),IF(Z98&gt;0,ROUND(AB98-AB98/(1+Z98),2),0),IF('Example Plan'!$C$10="Composition scheme",IF(Z98&gt;0,ROUND(AB98*0.01,2),0),0)))</f>
        <v/>
      </c>
      <c r="AD98">
        <f>IF(W98&gt;0,IF(N(H98)=0,1,0),0)</f>
        <v/>
      </c>
      <c r="AE98">
        <f>IF(W98&gt;0,IF(N(K98)=0,1,0),0)</f>
        <v/>
      </c>
      <c r="AF98">
        <f>IF(W98=0,0,IF(LEN(I98&amp;"")=0,1,IF(F98="Loose",IF(LEN(J98&amp;"")=0,1,0),0)))</f>
        <v/>
      </c>
      <c r="AG98">
        <f>IF(W98=0,0,IF(ISNUMBER(SEARCH("Licence needed",U98&amp;"")),1,0))</f>
        <v/>
      </c>
      <c r="AH98">
        <f>IF(W98=0,0,IF(N(L98)=0,0,IF(N(M98)=0,0,IF(W98/N(L98)*7&gt;N(M98),1,0))))</f>
        <v/>
      </c>
      <c r="AI98">
        <f>IF(W98=0,0,IF(AB98=0,0,IF(AB98-AC98-(X98+Y98-AA98)&lt;0,1,0)))</f>
        <v/>
      </c>
      <c r="AJ98">
        <f>IF(W98&gt;0,1,0)</f>
        <v/>
      </c>
    </row>
    <row r="99">
      <c r="B99" s="32" t="n">
        <v>94</v>
      </c>
      <c r="C99" s="13" t="n"/>
      <c r="D99" s="13" t="n"/>
      <c r="E99" s="13" t="n"/>
      <c r="F99" s="33" t="n"/>
      <c r="G99" s="34" t="n"/>
      <c r="H99" s="35" t="n"/>
      <c r="I99" s="36" t="n"/>
      <c r="J99" s="36" t="n"/>
      <c r="K99" s="35" t="n"/>
      <c r="L99" s="34" t="n"/>
      <c r="M99" s="37" t="n"/>
      <c r="N99" s="18">
        <f>IF(W99=0,"",X99+Y99)</f>
        <v/>
      </c>
      <c r="O99" s="18">
        <f>IF(W99=0,"",AA99)</f>
        <v/>
      </c>
      <c r="P99" s="18">
        <f>IF(W99=0,"",X99+Y99-AA99)</f>
        <v/>
      </c>
      <c r="Q99" s="18">
        <f>IF(W99=0,"",AB99)</f>
        <v/>
      </c>
      <c r="R99" s="18">
        <f>IF(W99=0,"",IF(AB99=0,"",AB99-AC99-(X99+Y99-AA99)))</f>
        <v/>
      </c>
      <c r="S99" s="19">
        <f>IF(W99=0,"",IF(AB99=0,"",(AB99-AC99-(X99+Y99-AA99))/AB99))</f>
        <v/>
      </c>
      <c r="T99" s="38">
        <f>IF(W99=0,"",IF(AG99=1,"Needs a licence first: see the note",IF(AD99=1,"Enter the rate you pay",IF(AF99=1,"Enter the GST rate",IF(AE99=1,"Enter what one pack sells for",IF(AI99=1,"Sells below cost",IF(AH99=1,"More than it can sell before its shelf life","OK")))))))</f>
        <v/>
      </c>
      <c r="U99" s="39" t="n"/>
      <c r="W99">
        <f>IF(LEN(D99&amp;"")=0,0,N(G99))</f>
        <v/>
      </c>
      <c r="X99">
        <f>ROUND(W99*N(H99),2)</f>
        <v/>
      </c>
      <c r="Y99">
        <f>ROUND(X99*N(I99),2)</f>
        <v/>
      </c>
      <c r="Z99">
        <f>IF(F99="Loose",N(J99),N(I99))</f>
        <v/>
      </c>
      <c r="AA99">
        <f>IF(OR('Example Plan'!$C$10="Regular GST, registered before buying",'Example Plan'!$C$10="Regular GST, registering after buying"),IF(Z99&gt;0,Y99,0),0)</f>
        <v/>
      </c>
      <c r="AB99">
        <f>ROUND(W99*N(K99),2)</f>
        <v/>
      </c>
      <c r="AC99">
        <f>IF(AB99=0,0,IF(OR('Example Plan'!$C$10="Regular GST, registered before buying",'Example Plan'!$C$10="Regular GST, registering after buying"),IF(Z99&gt;0,ROUND(AB99-AB99/(1+Z99),2),0),IF('Example Plan'!$C$10="Composition scheme",IF(Z99&gt;0,ROUND(AB99*0.01,2),0),0)))</f>
        <v/>
      </c>
      <c r="AD99">
        <f>IF(W99&gt;0,IF(N(H99)=0,1,0),0)</f>
        <v/>
      </c>
      <c r="AE99">
        <f>IF(W99&gt;0,IF(N(K99)=0,1,0),0)</f>
        <v/>
      </c>
      <c r="AF99">
        <f>IF(W99=0,0,IF(LEN(I99&amp;"")=0,1,IF(F99="Loose",IF(LEN(J99&amp;"")=0,1,0),0)))</f>
        <v/>
      </c>
      <c r="AG99">
        <f>IF(W99=0,0,IF(ISNUMBER(SEARCH("Licence needed",U99&amp;"")),1,0))</f>
        <v/>
      </c>
      <c r="AH99">
        <f>IF(W99=0,0,IF(N(L99)=0,0,IF(N(M99)=0,0,IF(W99/N(L99)*7&gt;N(M99),1,0))))</f>
        <v/>
      </c>
      <c r="AI99">
        <f>IF(W99=0,0,IF(AB99=0,0,IF(AB99-AC99-(X99+Y99-AA99)&lt;0,1,0)))</f>
        <v/>
      </c>
      <c r="AJ99">
        <f>IF(W99&gt;0,1,0)</f>
        <v/>
      </c>
    </row>
    <row r="100">
      <c r="B100" s="32" t="n">
        <v>95</v>
      </c>
      <c r="C100" s="13" t="n"/>
      <c r="D100" s="13" t="n"/>
      <c r="E100" s="13" t="n"/>
      <c r="F100" s="33" t="n"/>
      <c r="G100" s="34" t="n"/>
      <c r="H100" s="35" t="n"/>
      <c r="I100" s="36" t="n"/>
      <c r="J100" s="36" t="n"/>
      <c r="K100" s="35" t="n"/>
      <c r="L100" s="34" t="n"/>
      <c r="M100" s="37" t="n"/>
      <c r="N100" s="18">
        <f>IF(W100=0,"",X100+Y100)</f>
        <v/>
      </c>
      <c r="O100" s="18">
        <f>IF(W100=0,"",AA100)</f>
        <v/>
      </c>
      <c r="P100" s="18">
        <f>IF(W100=0,"",X100+Y100-AA100)</f>
        <v/>
      </c>
      <c r="Q100" s="18">
        <f>IF(W100=0,"",AB100)</f>
        <v/>
      </c>
      <c r="R100" s="18">
        <f>IF(W100=0,"",IF(AB100=0,"",AB100-AC100-(X100+Y100-AA100)))</f>
        <v/>
      </c>
      <c r="S100" s="19">
        <f>IF(W100=0,"",IF(AB100=0,"",(AB100-AC100-(X100+Y100-AA100))/AB100))</f>
        <v/>
      </c>
      <c r="T100" s="38">
        <f>IF(W100=0,"",IF(AG100=1,"Needs a licence first: see the note",IF(AD100=1,"Enter the rate you pay",IF(AF100=1,"Enter the GST rate",IF(AE100=1,"Enter what one pack sells for",IF(AI100=1,"Sells below cost",IF(AH100=1,"More than it can sell before its shelf life","OK")))))))</f>
        <v/>
      </c>
      <c r="U100" s="39" t="n"/>
      <c r="W100">
        <f>IF(LEN(D100&amp;"")=0,0,N(G100))</f>
        <v/>
      </c>
      <c r="X100">
        <f>ROUND(W100*N(H100),2)</f>
        <v/>
      </c>
      <c r="Y100">
        <f>ROUND(X100*N(I100),2)</f>
        <v/>
      </c>
      <c r="Z100">
        <f>IF(F100="Loose",N(J100),N(I100))</f>
        <v/>
      </c>
      <c r="AA100">
        <f>IF(OR('Example Plan'!$C$10="Regular GST, registered before buying",'Example Plan'!$C$10="Regular GST, registering after buying"),IF(Z100&gt;0,Y100,0),0)</f>
        <v/>
      </c>
      <c r="AB100">
        <f>ROUND(W100*N(K100),2)</f>
        <v/>
      </c>
      <c r="AC100">
        <f>IF(AB100=0,0,IF(OR('Example Plan'!$C$10="Regular GST, registered before buying",'Example Plan'!$C$10="Regular GST, registering after buying"),IF(Z100&gt;0,ROUND(AB100-AB100/(1+Z100),2),0),IF('Example Plan'!$C$10="Composition scheme",IF(Z100&gt;0,ROUND(AB100*0.01,2),0),0)))</f>
        <v/>
      </c>
      <c r="AD100">
        <f>IF(W100&gt;0,IF(N(H100)=0,1,0),0)</f>
        <v/>
      </c>
      <c r="AE100">
        <f>IF(W100&gt;0,IF(N(K100)=0,1,0),0)</f>
        <v/>
      </c>
      <c r="AF100">
        <f>IF(W100=0,0,IF(LEN(I100&amp;"")=0,1,IF(F100="Loose",IF(LEN(J100&amp;"")=0,1,0),0)))</f>
        <v/>
      </c>
      <c r="AG100">
        <f>IF(W100=0,0,IF(ISNUMBER(SEARCH("Licence needed",U100&amp;"")),1,0))</f>
        <v/>
      </c>
      <c r="AH100">
        <f>IF(W100=0,0,IF(N(L100)=0,0,IF(N(M100)=0,0,IF(W100/N(L100)*7&gt;N(M100),1,0))))</f>
        <v/>
      </c>
      <c r="AI100">
        <f>IF(W100=0,0,IF(AB100=0,0,IF(AB100-AC100-(X100+Y100-AA100)&lt;0,1,0)))</f>
        <v/>
      </c>
      <c r="AJ100">
        <f>IF(W100&gt;0,1,0)</f>
        <v/>
      </c>
    </row>
    <row r="101">
      <c r="B101" s="32" t="n">
        <v>96</v>
      </c>
      <c r="C101" s="13" t="n"/>
      <c r="D101" s="13" t="n"/>
      <c r="E101" s="13" t="n"/>
      <c r="F101" s="33" t="n"/>
      <c r="G101" s="34" t="n"/>
      <c r="H101" s="35" t="n"/>
      <c r="I101" s="36" t="n"/>
      <c r="J101" s="36" t="n"/>
      <c r="K101" s="35" t="n"/>
      <c r="L101" s="34" t="n"/>
      <c r="M101" s="37" t="n"/>
      <c r="N101" s="18">
        <f>IF(W101=0,"",X101+Y101)</f>
        <v/>
      </c>
      <c r="O101" s="18">
        <f>IF(W101=0,"",AA101)</f>
        <v/>
      </c>
      <c r="P101" s="18">
        <f>IF(W101=0,"",X101+Y101-AA101)</f>
        <v/>
      </c>
      <c r="Q101" s="18">
        <f>IF(W101=0,"",AB101)</f>
        <v/>
      </c>
      <c r="R101" s="18">
        <f>IF(W101=0,"",IF(AB101=0,"",AB101-AC101-(X101+Y101-AA101)))</f>
        <v/>
      </c>
      <c r="S101" s="19">
        <f>IF(W101=0,"",IF(AB101=0,"",(AB101-AC101-(X101+Y101-AA101))/AB101))</f>
        <v/>
      </c>
      <c r="T101" s="38">
        <f>IF(W101=0,"",IF(AG101=1,"Needs a licence first: see the note",IF(AD101=1,"Enter the rate you pay",IF(AF101=1,"Enter the GST rate",IF(AE101=1,"Enter what one pack sells for",IF(AI101=1,"Sells below cost",IF(AH101=1,"More than it can sell before its shelf life","OK")))))))</f>
        <v/>
      </c>
      <c r="U101" s="39" t="n"/>
      <c r="W101">
        <f>IF(LEN(D101&amp;"")=0,0,N(G101))</f>
        <v/>
      </c>
      <c r="X101">
        <f>ROUND(W101*N(H101),2)</f>
        <v/>
      </c>
      <c r="Y101">
        <f>ROUND(X101*N(I101),2)</f>
        <v/>
      </c>
      <c r="Z101">
        <f>IF(F101="Loose",N(J101),N(I101))</f>
        <v/>
      </c>
      <c r="AA101">
        <f>IF(OR('Example Plan'!$C$10="Regular GST, registered before buying",'Example Plan'!$C$10="Regular GST, registering after buying"),IF(Z101&gt;0,Y101,0),0)</f>
        <v/>
      </c>
      <c r="AB101">
        <f>ROUND(W101*N(K101),2)</f>
        <v/>
      </c>
      <c r="AC101">
        <f>IF(AB101=0,0,IF(OR('Example Plan'!$C$10="Regular GST, registered before buying",'Example Plan'!$C$10="Regular GST, registering after buying"),IF(Z101&gt;0,ROUND(AB101-AB101/(1+Z101),2),0),IF('Example Plan'!$C$10="Composition scheme",IF(Z101&gt;0,ROUND(AB101*0.01,2),0),0)))</f>
        <v/>
      </c>
      <c r="AD101">
        <f>IF(W101&gt;0,IF(N(H101)=0,1,0),0)</f>
        <v/>
      </c>
      <c r="AE101">
        <f>IF(W101&gt;0,IF(N(K101)=0,1,0),0)</f>
        <v/>
      </c>
      <c r="AF101">
        <f>IF(W101=0,0,IF(LEN(I101&amp;"")=0,1,IF(F101="Loose",IF(LEN(J101&amp;"")=0,1,0),0)))</f>
        <v/>
      </c>
      <c r="AG101">
        <f>IF(W101=0,0,IF(ISNUMBER(SEARCH("Licence needed",U101&amp;"")),1,0))</f>
        <v/>
      </c>
      <c r="AH101">
        <f>IF(W101=0,0,IF(N(L101)=0,0,IF(N(M101)=0,0,IF(W101/N(L101)*7&gt;N(M101),1,0))))</f>
        <v/>
      </c>
      <c r="AI101">
        <f>IF(W101=0,0,IF(AB101=0,0,IF(AB101-AC101-(X101+Y101-AA101)&lt;0,1,0)))</f>
        <v/>
      </c>
      <c r="AJ101">
        <f>IF(W101&gt;0,1,0)</f>
        <v/>
      </c>
    </row>
    <row r="102">
      <c r="B102" s="32" t="n">
        <v>97</v>
      </c>
      <c r="C102" s="13" t="n"/>
      <c r="D102" s="13" t="n"/>
      <c r="E102" s="13" t="n"/>
      <c r="F102" s="33" t="n"/>
      <c r="G102" s="34" t="n"/>
      <c r="H102" s="35" t="n"/>
      <c r="I102" s="36" t="n"/>
      <c r="J102" s="36" t="n"/>
      <c r="K102" s="35" t="n"/>
      <c r="L102" s="34" t="n"/>
      <c r="M102" s="37" t="n"/>
      <c r="N102" s="18">
        <f>IF(W102=0,"",X102+Y102)</f>
        <v/>
      </c>
      <c r="O102" s="18">
        <f>IF(W102=0,"",AA102)</f>
        <v/>
      </c>
      <c r="P102" s="18">
        <f>IF(W102=0,"",X102+Y102-AA102)</f>
        <v/>
      </c>
      <c r="Q102" s="18">
        <f>IF(W102=0,"",AB102)</f>
        <v/>
      </c>
      <c r="R102" s="18">
        <f>IF(W102=0,"",IF(AB102=0,"",AB102-AC102-(X102+Y102-AA102)))</f>
        <v/>
      </c>
      <c r="S102" s="19">
        <f>IF(W102=0,"",IF(AB102=0,"",(AB102-AC102-(X102+Y102-AA102))/AB102))</f>
        <v/>
      </c>
      <c r="T102" s="38">
        <f>IF(W102=0,"",IF(AG102=1,"Needs a licence first: see the note",IF(AD102=1,"Enter the rate you pay",IF(AF102=1,"Enter the GST rate",IF(AE102=1,"Enter what one pack sells for",IF(AI102=1,"Sells below cost",IF(AH102=1,"More than it can sell before its shelf life","OK")))))))</f>
        <v/>
      </c>
      <c r="U102" s="39" t="n"/>
      <c r="W102">
        <f>IF(LEN(D102&amp;"")=0,0,N(G102))</f>
        <v/>
      </c>
      <c r="X102">
        <f>ROUND(W102*N(H102),2)</f>
        <v/>
      </c>
      <c r="Y102">
        <f>ROUND(X102*N(I102),2)</f>
        <v/>
      </c>
      <c r="Z102">
        <f>IF(F102="Loose",N(J102),N(I102))</f>
        <v/>
      </c>
      <c r="AA102">
        <f>IF(OR('Example Plan'!$C$10="Regular GST, registered before buying",'Example Plan'!$C$10="Regular GST, registering after buying"),IF(Z102&gt;0,Y102,0),0)</f>
        <v/>
      </c>
      <c r="AB102">
        <f>ROUND(W102*N(K102),2)</f>
        <v/>
      </c>
      <c r="AC102">
        <f>IF(AB102=0,0,IF(OR('Example Plan'!$C$10="Regular GST, registered before buying",'Example Plan'!$C$10="Regular GST, registering after buying"),IF(Z102&gt;0,ROUND(AB102-AB102/(1+Z102),2),0),IF('Example Plan'!$C$10="Composition scheme",IF(Z102&gt;0,ROUND(AB102*0.01,2),0),0)))</f>
        <v/>
      </c>
      <c r="AD102">
        <f>IF(W102&gt;0,IF(N(H102)=0,1,0),0)</f>
        <v/>
      </c>
      <c r="AE102">
        <f>IF(W102&gt;0,IF(N(K102)=0,1,0),0)</f>
        <v/>
      </c>
      <c r="AF102">
        <f>IF(W102=0,0,IF(LEN(I102&amp;"")=0,1,IF(F102="Loose",IF(LEN(J102&amp;"")=0,1,0),0)))</f>
        <v/>
      </c>
      <c r="AG102">
        <f>IF(W102=0,0,IF(ISNUMBER(SEARCH("Licence needed",U102&amp;"")),1,0))</f>
        <v/>
      </c>
      <c r="AH102">
        <f>IF(W102=0,0,IF(N(L102)=0,0,IF(N(M102)=0,0,IF(W102/N(L102)*7&gt;N(M102),1,0))))</f>
        <v/>
      </c>
      <c r="AI102">
        <f>IF(W102=0,0,IF(AB102=0,0,IF(AB102-AC102-(X102+Y102-AA102)&lt;0,1,0)))</f>
        <v/>
      </c>
      <c r="AJ102">
        <f>IF(W102&gt;0,1,0)</f>
        <v/>
      </c>
    </row>
    <row r="103">
      <c r="B103" s="32" t="n">
        <v>98</v>
      </c>
      <c r="C103" s="13" t="n"/>
      <c r="D103" s="13" t="n"/>
      <c r="E103" s="13" t="n"/>
      <c r="F103" s="33" t="n"/>
      <c r="G103" s="34" t="n"/>
      <c r="H103" s="35" t="n"/>
      <c r="I103" s="36" t="n"/>
      <c r="J103" s="36" t="n"/>
      <c r="K103" s="35" t="n"/>
      <c r="L103" s="34" t="n"/>
      <c r="M103" s="37" t="n"/>
      <c r="N103" s="18">
        <f>IF(W103=0,"",X103+Y103)</f>
        <v/>
      </c>
      <c r="O103" s="18">
        <f>IF(W103=0,"",AA103)</f>
        <v/>
      </c>
      <c r="P103" s="18">
        <f>IF(W103=0,"",X103+Y103-AA103)</f>
        <v/>
      </c>
      <c r="Q103" s="18">
        <f>IF(W103=0,"",AB103)</f>
        <v/>
      </c>
      <c r="R103" s="18">
        <f>IF(W103=0,"",IF(AB103=0,"",AB103-AC103-(X103+Y103-AA103)))</f>
        <v/>
      </c>
      <c r="S103" s="19">
        <f>IF(W103=0,"",IF(AB103=0,"",(AB103-AC103-(X103+Y103-AA103))/AB103))</f>
        <v/>
      </c>
      <c r="T103" s="38">
        <f>IF(W103=0,"",IF(AG103=1,"Needs a licence first: see the note",IF(AD103=1,"Enter the rate you pay",IF(AF103=1,"Enter the GST rate",IF(AE103=1,"Enter what one pack sells for",IF(AI103=1,"Sells below cost",IF(AH103=1,"More than it can sell before its shelf life","OK")))))))</f>
        <v/>
      </c>
      <c r="U103" s="39" t="n"/>
      <c r="W103">
        <f>IF(LEN(D103&amp;"")=0,0,N(G103))</f>
        <v/>
      </c>
      <c r="X103">
        <f>ROUND(W103*N(H103),2)</f>
        <v/>
      </c>
      <c r="Y103">
        <f>ROUND(X103*N(I103),2)</f>
        <v/>
      </c>
      <c r="Z103">
        <f>IF(F103="Loose",N(J103),N(I103))</f>
        <v/>
      </c>
      <c r="AA103">
        <f>IF(OR('Example Plan'!$C$10="Regular GST, registered before buying",'Example Plan'!$C$10="Regular GST, registering after buying"),IF(Z103&gt;0,Y103,0),0)</f>
        <v/>
      </c>
      <c r="AB103">
        <f>ROUND(W103*N(K103),2)</f>
        <v/>
      </c>
      <c r="AC103">
        <f>IF(AB103=0,0,IF(OR('Example Plan'!$C$10="Regular GST, registered before buying",'Example Plan'!$C$10="Regular GST, registering after buying"),IF(Z103&gt;0,ROUND(AB103-AB103/(1+Z103),2),0),IF('Example Plan'!$C$10="Composition scheme",IF(Z103&gt;0,ROUND(AB103*0.01,2),0),0)))</f>
        <v/>
      </c>
      <c r="AD103">
        <f>IF(W103&gt;0,IF(N(H103)=0,1,0),0)</f>
        <v/>
      </c>
      <c r="AE103">
        <f>IF(W103&gt;0,IF(N(K103)=0,1,0),0)</f>
        <v/>
      </c>
      <c r="AF103">
        <f>IF(W103=0,0,IF(LEN(I103&amp;"")=0,1,IF(F103="Loose",IF(LEN(J103&amp;"")=0,1,0),0)))</f>
        <v/>
      </c>
      <c r="AG103">
        <f>IF(W103=0,0,IF(ISNUMBER(SEARCH("Licence needed",U103&amp;"")),1,0))</f>
        <v/>
      </c>
      <c r="AH103">
        <f>IF(W103=0,0,IF(N(L103)=0,0,IF(N(M103)=0,0,IF(W103/N(L103)*7&gt;N(M103),1,0))))</f>
        <v/>
      </c>
      <c r="AI103">
        <f>IF(W103=0,0,IF(AB103=0,0,IF(AB103-AC103-(X103+Y103-AA103)&lt;0,1,0)))</f>
        <v/>
      </c>
      <c r="AJ103">
        <f>IF(W103&gt;0,1,0)</f>
        <v/>
      </c>
    </row>
    <row r="104">
      <c r="B104" s="32" t="n">
        <v>99</v>
      </c>
      <c r="C104" s="13" t="n"/>
      <c r="D104" s="13" t="n"/>
      <c r="E104" s="13" t="n"/>
      <c r="F104" s="33" t="n"/>
      <c r="G104" s="34" t="n"/>
      <c r="H104" s="35" t="n"/>
      <c r="I104" s="36" t="n"/>
      <c r="J104" s="36" t="n"/>
      <c r="K104" s="35" t="n"/>
      <c r="L104" s="34" t="n"/>
      <c r="M104" s="37" t="n"/>
      <c r="N104" s="18">
        <f>IF(W104=0,"",X104+Y104)</f>
        <v/>
      </c>
      <c r="O104" s="18">
        <f>IF(W104=0,"",AA104)</f>
        <v/>
      </c>
      <c r="P104" s="18">
        <f>IF(W104=0,"",X104+Y104-AA104)</f>
        <v/>
      </c>
      <c r="Q104" s="18">
        <f>IF(W104=0,"",AB104)</f>
        <v/>
      </c>
      <c r="R104" s="18">
        <f>IF(W104=0,"",IF(AB104=0,"",AB104-AC104-(X104+Y104-AA104)))</f>
        <v/>
      </c>
      <c r="S104" s="19">
        <f>IF(W104=0,"",IF(AB104=0,"",(AB104-AC104-(X104+Y104-AA104))/AB104))</f>
        <v/>
      </c>
      <c r="T104" s="38">
        <f>IF(W104=0,"",IF(AG104=1,"Needs a licence first: see the note",IF(AD104=1,"Enter the rate you pay",IF(AF104=1,"Enter the GST rate",IF(AE104=1,"Enter what one pack sells for",IF(AI104=1,"Sells below cost",IF(AH104=1,"More than it can sell before its shelf life","OK")))))))</f>
        <v/>
      </c>
      <c r="U104" s="39" t="n"/>
      <c r="W104">
        <f>IF(LEN(D104&amp;"")=0,0,N(G104))</f>
        <v/>
      </c>
      <c r="X104">
        <f>ROUND(W104*N(H104),2)</f>
        <v/>
      </c>
      <c r="Y104">
        <f>ROUND(X104*N(I104),2)</f>
        <v/>
      </c>
      <c r="Z104">
        <f>IF(F104="Loose",N(J104),N(I104))</f>
        <v/>
      </c>
      <c r="AA104">
        <f>IF(OR('Example Plan'!$C$10="Regular GST, registered before buying",'Example Plan'!$C$10="Regular GST, registering after buying"),IF(Z104&gt;0,Y104,0),0)</f>
        <v/>
      </c>
      <c r="AB104">
        <f>ROUND(W104*N(K104),2)</f>
        <v/>
      </c>
      <c r="AC104">
        <f>IF(AB104=0,0,IF(OR('Example Plan'!$C$10="Regular GST, registered before buying",'Example Plan'!$C$10="Regular GST, registering after buying"),IF(Z104&gt;0,ROUND(AB104-AB104/(1+Z104),2),0),IF('Example Plan'!$C$10="Composition scheme",IF(Z104&gt;0,ROUND(AB104*0.01,2),0),0)))</f>
        <v/>
      </c>
      <c r="AD104">
        <f>IF(W104&gt;0,IF(N(H104)=0,1,0),0)</f>
        <v/>
      </c>
      <c r="AE104">
        <f>IF(W104&gt;0,IF(N(K104)=0,1,0),0)</f>
        <v/>
      </c>
      <c r="AF104">
        <f>IF(W104=0,0,IF(LEN(I104&amp;"")=0,1,IF(F104="Loose",IF(LEN(J104&amp;"")=0,1,0),0)))</f>
        <v/>
      </c>
      <c r="AG104">
        <f>IF(W104=0,0,IF(ISNUMBER(SEARCH("Licence needed",U104&amp;"")),1,0))</f>
        <v/>
      </c>
      <c r="AH104">
        <f>IF(W104=0,0,IF(N(L104)=0,0,IF(N(M104)=0,0,IF(W104/N(L104)*7&gt;N(M104),1,0))))</f>
        <v/>
      </c>
      <c r="AI104">
        <f>IF(W104=0,0,IF(AB104=0,0,IF(AB104-AC104-(X104+Y104-AA104)&lt;0,1,0)))</f>
        <v/>
      </c>
      <c r="AJ104">
        <f>IF(W104&gt;0,1,0)</f>
        <v/>
      </c>
    </row>
    <row r="105">
      <c r="B105" s="32" t="n">
        <v>100</v>
      </c>
      <c r="C105" s="13" t="n"/>
      <c r="D105" s="13" t="n"/>
      <c r="E105" s="13" t="n"/>
      <c r="F105" s="33" t="n"/>
      <c r="G105" s="34" t="n"/>
      <c r="H105" s="35" t="n"/>
      <c r="I105" s="36" t="n"/>
      <c r="J105" s="36" t="n"/>
      <c r="K105" s="35" t="n"/>
      <c r="L105" s="34" t="n"/>
      <c r="M105" s="37" t="n"/>
      <c r="N105" s="18">
        <f>IF(W105=0,"",X105+Y105)</f>
        <v/>
      </c>
      <c r="O105" s="18">
        <f>IF(W105=0,"",AA105)</f>
        <v/>
      </c>
      <c r="P105" s="18">
        <f>IF(W105=0,"",X105+Y105-AA105)</f>
        <v/>
      </c>
      <c r="Q105" s="18">
        <f>IF(W105=0,"",AB105)</f>
        <v/>
      </c>
      <c r="R105" s="18">
        <f>IF(W105=0,"",IF(AB105=0,"",AB105-AC105-(X105+Y105-AA105)))</f>
        <v/>
      </c>
      <c r="S105" s="19">
        <f>IF(W105=0,"",IF(AB105=0,"",(AB105-AC105-(X105+Y105-AA105))/AB105))</f>
        <v/>
      </c>
      <c r="T105" s="38">
        <f>IF(W105=0,"",IF(AG105=1,"Needs a licence first: see the note",IF(AD105=1,"Enter the rate you pay",IF(AF105=1,"Enter the GST rate",IF(AE105=1,"Enter what one pack sells for",IF(AI105=1,"Sells below cost",IF(AH105=1,"More than it can sell before its shelf life","OK")))))))</f>
        <v/>
      </c>
      <c r="U105" s="39" t="n"/>
      <c r="W105">
        <f>IF(LEN(D105&amp;"")=0,0,N(G105))</f>
        <v/>
      </c>
      <c r="X105">
        <f>ROUND(W105*N(H105),2)</f>
        <v/>
      </c>
      <c r="Y105">
        <f>ROUND(X105*N(I105),2)</f>
        <v/>
      </c>
      <c r="Z105">
        <f>IF(F105="Loose",N(J105),N(I105))</f>
        <v/>
      </c>
      <c r="AA105">
        <f>IF(OR('Example Plan'!$C$10="Regular GST, registered before buying",'Example Plan'!$C$10="Regular GST, registering after buying"),IF(Z105&gt;0,Y105,0),0)</f>
        <v/>
      </c>
      <c r="AB105">
        <f>ROUND(W105*N(K105),2)</f>
        <v/>
      </c>
      <c r="AC105">
        <f>IF(AB105=0,0,IF(OR('Example Plan'!$C$10="Regular GST, registered before buying",'Example Plan'!$C$10="Regular GST, registering after buying"),IF(Z105&gt;0,ROUND(AB105-AB105/(1+Z105),2),0),IF('Example Plan'!$C$10="Composition scheme",IF(Z105&gt;0,ROUND(AB105*0.01,2),0),0)))</f>
        <v/>
      </c>
      <c r="AD105">
        <f>IF(W105&gt;0,IF(N(H105)=0,1,0),0)</f>
        <v/>
      </c>
      <c r="AE105">
        <f>IF(W105&gt;0,IF(N(K105)=0,1,0),0)</f>
        <v/>
      </c>
      <c r="AF105">
        <f>IF(W105=0,0,IF(LEN(I105&amp;"")=0,1,IF(F105="Loose",IF(LEN(J105&amp;"")=0,1,0),0)))</f>
        <v/>
      </c>
      <c r="AG105">
        <f>IF(W105=0,0,IF(ISNUMBER(SEARCH("Licence needed",U105&amp;"")),1,0))</f>
        <v/>
      </c>
      <c r="AH105">
        <f>IF(W105=0,0,IF(N(L105)=0,0,IF(N(M105)=0,0,IF(W105/N(L105)*7&gt;N(M105),1,0))))</f>
        <v/>
      </c>
      <c r="AI105">
        <f>IF(W105=0,0,IF(AB105=0,0,IF(AB105-AC105-(X105+Y105-AA105)&lt;0,1,0)))</f>
        <v/>
      </c>
      <c r="AJ105">
        <f>IF(W105&gt;0,1,0)</f>
        <v/>
      </c>
    </row>
    <row r="106">
      <c r="B106" s="32" t="n">
        <v>101</v>
      </c>
      <c r="C106" s="13" t="n"/>
      <c r="D106" s="13" t="n"/>
      <c r="E106" s="13" t="n"/>
      <c r="F106" s="33" t="n"/>
      <c r="G106" s="34" t="n"/>
      <c r="H106" s="35" t="n"/>
      <c r="I106" s="36" t="n"/>
      <c r="J106" s="36" t="n"/>
      <c r="K106" s="35" t="n"/>
      <c r="L106" s="34" t="n"/>
      <c r="M106" s="37" t="n"/>
      <c r="N106" s="18">
        <f>IF(W106=0,"",X106+Y106)</f>
        <v/>
      </c>
      <c r="O106" s="18">
        <f>IF(W106=0,"",AA106)</f>
        <v/>
      </c>
      <c r="P106" s="18">
        <f>IF(W106=0,"",X106+Y106-AA106)</f>
        <v/>
      </c>
      <c r="Q106" s="18">
        <f>IF(W106=0,"",AB106)</f>
        <v/>
      </c>
      <c r="R106" s="18">
        <f>IF(W106=0,"",IF(AB106=0,"",AB106-AC106-(X106+Y106-AA106)))</f>
        <v/>
      </c>
      <c r="S106" s="19">
        <f>IF(W106=0,"",IF(AB106=0,"",(AB106-AC106-(X106+Y106-AA106))/AB106))</f>
        <v/>
      </c>
      <c r="T106" s="38">
        <f>IF(W106=0,"",IF(AG106=1,"Needs a licence first: see the note",IF(AD106=1,"Enter the rate you pay",IF(AF106=1,"Enter the GST rate",IF(AE106=1,"Enter what one pack sells for",IF(AI106=1,"Sells below cost",IF(AH106=1,"More than it can sell before its shelf life","OK")))))))</f>
        <v/>
      </c>
      <c r="U106" s="39" t="n"/>
      <c r="W106">
        <f>IF(LEN(D106&amp;"")=0,0,N(G106))</f>
        <v/>
      </c>
      <c r="X106">
        <f>ROUND(W106*N(H106),2)</f>
        <v/>
      </c>
      <c r="Y106">
        <f>ROUND(X106*N(I106),2)</f>
        <v/>
      </c>
      <c r="Z106">
        <f>IF(F106="Loose",N(J106),N(I106))</f>
        <v/>
      </c>
      <c r="AA106">
        <f>IF(OR('Example Plan'!$C$10="Regular GST, registered before buying",'Example Plan'!$C$10="Regular GST, registering after buying"),IF(Z106&gt;0,Y106,0),0)</f>
        <v/>
      </c>
      <c r="AB106">
        <f>ROUND(W106*N(K106),2)</f>
        <v/>
      </c>
      <c r="AC106">
        <f>IF(AB106=0,0,IF(OR('Example Plan'!$C$10="Regular GST, registered before buying",'Example Plan'!$C$10="Regular GST, registering after buying"),IF(Z106&gt;0,ROUND(AB106-AB106/(1+Z106),2),0),IF('Example Plan'!$C$10="Composition scheme",IF(Z106&gt;0,ROUND(AB106*0.01,2),0),0)))</f>
        <v/>
      </c>
      <c r="AD106">
        <f>IF(W106&gt;0,IF(N(H106)=0,1,0),0)</f>
        <v/>
      </c>
      <c r="AE106">
        <f>IF(W106&gt;0,IF(N(K106)=0,1,0),0)</f>
        <v/>
      </c>
      <c r="AF106">
        <f>IF(W106=0,0,IF(LEN(I106&amp;"")=0,1,IF(F106="Loose",IF(LEN(J106&amp;"")=0,1,0),0)))</f>
        <v/>
      </c>
      <c r="AG106">
        <f>IF(W106=0,0,IF(ISNUMBER(SEARCH("Licence needed",U106&amp;"")),1,0))</f>
        <v/>
      </c>
      <c r="AH106">
        <f>IF(W106=0,0,IF(N(L106)=0,0,IF(N(M106)=0,0,IF(W106/N(L106)*7&gt;N(M106),1,0))))</f>
        <v/>
      </c>
      <c r="AI106">
        <f>IF(W106=0,0,IF(AB106=0,0,IF(AB106-AC106-(X106+Y106-AA106)&lt;0,1,0)))</f>
        <v/>
      </c>
      <c r="AJ106">
        <f>IF(W106&gt;0,1,0)</f>
        <v/>
      </c>
    </row>
    <row r="107">
      <c r="B107" s="32" t="n">
        <v>102</v>
      </c>
      <c r="C107" s="13" t="n"/>
      <c r="D107" s="13" t="n"/>
      <c r="E107" s="13" t="n"/>
      <c r="F107" s="33" t="n"/>
      <c r="G107" s="34" t="n"/>
      <c r="H107" s="35" t="n"/>
      <c r="I107" s="36" t="n"/>
      <c r="J107" s="36" t="n"/>
      <c r="K107" s="35" t="n"/>
      <c r="L107" s="34" t="n"/>
      <c r="M107" s="37" t="n"/>
      <c r="N107" s="18">
        <f>IF(W107=0,"",X107+Y107)</f>
        <v/>
      </c>
      <c r="O107" s="18">
        <f>IF(W107=0,"",AA107)</f>
        <v/>
      </c>
      <c r="P107" s="18">
        <f>IF(W107=0,"",X107+Y107-AA107)</f>
        <v/>
      </c>
      <c r="Q107" s="18">
        <f>IF(W107=0,"",AB107)</f>
        <v/>
      </c>
      <c r="R107" s="18">
        <f>IF(W107=0,"",IF(AB107=0,"",AB107-AC107-(X107+Y107-AA107)))</f>
        <v/>
      </c>
      <c r="S107" s="19">
        <f>IF(W107=0,"",IF(AB107=0,"",(AB107-AC107-(X107+Y107-AA107))/AB107))</f>
        <v/>
      </c>
      <c r="T107" s="38">
        <f>IF(W107=0,"",IF(AG107=1,"Needs a licence first: see the note",IF(AD107=1,"Enter the rate you pay",IF(AF107=1,"Enter the GST rate",IF(AE107=1,"Enter what one pack sells for",IF(AI107=1,"Sells below cost",IF(AH107=1,"More than it can sell before its shelf life","OK")))))))</f>
        <v/>
      </c>
      <c r="U107" s="39" t="n"/>
      <c r="W107">
        <f>IF(LEN(D107&amp;"")=0,0,N(G107))</f>
        <v/>
      </c>
      <c r="X107">
        <f>ROUND(W107*N(H107),2)</f>
        <v/>
      </c>
      <c r="Y107">
        <f>ROUND(X107*N(I107),2)</f>
        <v/>
      </c>
      <c r="Z107">
        <f>IF(F107="Loose",N(J107),N(I107))</f>
        <v/>
      </c>
      <c r="AA107">
        <f>IF(OR('Example Plan'!$C$10="Regular GST, registered before buying",'Example Plan'!$C$10="Regular GST, registering after buying"),IF(Z107&gt;0,Y107,0),0)</f>
        <v/>
      </c>
      <c r="AB107">
        <f>ROUND(W107*N(K107),2)</f>
        <v/>
      </c>
      <c r="AC107">
        <f>IF(AB107=0,0,IF(OR('Example Plan'!$C$10="Regular GST, registered before buying",'Example Plan'!$C$10="Regular GST, registering after buying"),IF(Z107&gt;0,ROUND(AB107-AB107/(1+Z107),2),0),IF('Example Plan'!$C$10="Composition scheme",IF(Z107&gt;0,ROUND(AB107*0.01,2),0),0)))</f>
        <v/>
      </c>
      <c r="AD107">
        <f>IF(W107&gt;0,IF(N(H107)=0,1,0),0)</f>
        <v/>
      </c>
      <c r="AE107">
        <f>IF(W107&gt;0,IF(N(K107)=0,1,0),0)</f>
        <v/>
      </c>
      <c r="AF107">
        <f>IF(W107=0,0,IF(LEN(I107&amp;"")=0,1,IF(F107="Loose",IF(LEN(J107&amp;"")=0,1,0),0)))</f>
        <v/>
      </c>
      <c r="AG107">
        <f>IF(W107=0,0,IF(ISNUMBER(SEARCH("Licence needed",U107&amp;"")),1,0))</f>
        <v/>
      </c>
      <c r="AH107">
        <f>IF(W107=0,0,IF(N(L107)=0,0,IF(N(M107)=0,0,IF(W107/N(L107)*7&gt;N(M107),1,0))))</f>
        <v/>
      </c>
      <c r="AI107">
        <f>IF(W107=0,0,IF(AB107=0,0,IF(AB107-AC107-(X107+Y107-AA107)&lt;0,1,0)))</f>
        <v/>
      </c>
      <c r="AJ107">
        <f>IF(W107&gt;0,1,0)</f>
        <v/>
      </c>
    </row>
    <row r="108">
      <c r="B108" s="32" t="n">
        <v>103</v>
      </c>
      <c r="C108" s="13" t="n"/>
      <c r="D108" s="13" t="n"/>
      <c r="E108" s="13" t="n"/>
      <c r="F108" s="33" t="n"/>
      <c r="G108" s="34" t="n"/>
      <c r="H108" s="35" t="n"/>
      <c r="I108" s="36" t="n"/>
      <c r="J108" s="36" t="n"/>
      <c r="K108" s="35" t="n"/>
      <c r="L108" s="34" t="n"/>
      <c r="M108" s="37" t="n"/>
      <c r="N108" s="18">
        <f>IF(W108=0,"",X108+Y108)</f>
        <v/>
      </c>
      <c r="O108" s="18">
        <f>IF(W108=0,"",AA108)</f>
        <v/>
      </c>
      <c r="P108" s="18">
        <f>IF(W108=0,"",X108+Y108-AA108)</f>
        <v/>
      </c>
      <c r="Q108" s="18">
        <f>IF(W108=0,"",AB108)</f>
        <v/>
      </c>
      <c r="R108" s="18">
        <f>IF(W108=0,"",IF(AB108=0,"",AB108-AC108-(X108+Y108-AA108)))</f>
        <v/>
      </c>
      <c r="S108" s="19">
        <f>IF(W108=0,"",IF(AB108=0,"",(AB108-AC108-(X108+Y108-AA108))/AB108))</f>
        <v/>
      </c>
      <c r="T108" s="38">
        <f>IF(W108=0,"",IF(AG108=1,"Needs a licence first: see the note",IF(AD108=1,"Enter the rate you pay",IF(AF108=1,"Enter the GST rate",IF(AE108=1,"Enter what one pack sells for",IF(AI108=1,"Sells below cost",IF(AH108=1,"More than it can sell before its shelf life","OK")))))))</f>
        <v/>
      </c>
      <c r="U108" s="39" t="n"/>
      <c r="W108">
        <f>IF(LEN(D108&amp;"")=0,0,N(G108))</f>
        <v/>
      </c>
      <c r="X108">
        <f>ROUND(W108*N(H108),2)</f>
        <v/>
      </c>
      <c r="Y108">
        <f>ROUND(X108*N(I108),2)</f>
        <v/>
      </c>
      <c r="Z108">
        <f>IF(F108="Loose",N(J108),N(I108))</f>
        <v/>
      </c>
      <c r="AA108">
        <f>IF(OR('Example Plan'!$C$10="Regular GST, registered before buying",'Example Plan'!$C$10="Regular GST, registering after buying"),IF(Z108&gt;0,Y108,0),0)</f>
        <v/>
      </c>
      <c r="AB108">
        <f>ROUND(W108*N(K108),2)</f>
        <v/>
      </c>
      <c r="AC108">
        <f>IF(AB108=0,0,IF(OR('Example Plan'!$C$10="Regular GST, registered before buying",'Example Plan'!$C$10="Regular GST, registering after buying"),IF(Z108&gt;0,ROUND(AB108-AB108/(1+Z108),2),0),IF('Example Plan'!$C$10="Composition scheme",IF(Z108&gt;0,ROUND(AB108*0.01,2),0),0)))</f>
        <v/>
      </c>
      <c r="AD108">
        <f>IF(W108&gt;0,IF(N(H108)=0,1,0),0)</f>
        <v/>
      </c>
      <c r="AE108">
        <f>IF(W108&gt;0,IF(N(K108)=0,1,0),0)</f>
        <v/>
      </c>
      <c r="AF108">
        <f>IF(W108=0,0,IF(LEN(I108&amp;"")=0,1,IF(F108="Loose",IF(LEN(J108&amp;"")=0,1,0),0)))</f>
        <v/>
      </c>
      <c r="AG108">
        <f>IF(W108=0,0,IF(ISNUMBER(SEARCH("Licence needed",U108&amp;"")),1,0))</f>
        <v/>
      </c>
      <c r="AH108">
        <f>IF(W108=0,0,IF(N(L108)=0,0,IF(N(M108)=0,0,IF(W108/N(L108)*7&gt;N(M108),1,0))))</f>
        <v/>
      </c>
      <c r="AI108">
        <f>IF(W108=0,0,IF(AB108=0,0,IF(AB108-AC108-(X108+Y108-AA108)&lt;0,1,0)))</f>
        <v/>
      </c>
      <c r="AJ108">
        <f>IF(W108&gt;0,1,0)</f>
        <v/>
      </c>
    </row>
    <row r="109">
      <c r="B109" s="32" t="n">
        <v>104</v>
      </c>
      <c r="C109" s="13" t="n"/>
      <c r="D109" s="13" t="n"/>
      <c r="E109" s="13" t="n"/>
      <c r="F109" s="33" t="n"/>
      <c r="G109" s="34" t="n"/>
      <c r="H109" s="35" t="n"/>
      <c r="I109" s="36" t="n"/>
      <c r="J109" s="36" t="n"/>
      <c r="K109" s="35" t="n"/>
      <c r="L109" s="34" t="n"/>
      <c r="M109" s="37" t="n"/>
      <c r="N109" s="18">
        <f>IF(W109=0,"",X109+Y109)</f>
        <v/>
      </c>
      <c r="O109" s="18">
        <f>IF(W109=0,"",AA109)</f>
        <v/>
      </c>
      <c r="P109" s="18">
        <f>IF(W109=0,"",X109+Y109-AA109)</f>
        <v/>
      </c>
      <c r="Q109" s="18">
        <f>IF(W109=0,"",AB109)</f>
        <v/>
      </c>
      <c r="R109" s="18">
        <f>IF(W109=0,"",IF(AB109=0,"",AB109-AC109-(X109+Y109-AA109)))</f>
        <v/>
      </c>
      <c r="S109" s="19">
        <f>IF(W109=0,"",IF(AB109=0,"",(AB109-AC109-(X109+Y109-AA109))/AB109))</f>
        <v/>
      </c>
      <c r="T109" s="38">
        <f>IF(W109=0,"",IF(AG109=1,"Needs a licence first: see the note",IF(AD109=1,"Enter the rate you pay",IF(AF109=1,"Enter the GST rate",IF(AE109=1,"Enter what one pack sells for",IF(AI109=1,"Sells below cost",IF(AH109=1,"More than it can sell before its shelf life","OK")))))))</f>
        <v/>
      </c>
      <c r="U109" s="39" t="n"/>
      <c r="W109">
        <f>IF(LEN(D109&amp;"")=0,0,N(G109))</f>
        <v/>
      </c>
      <c r="X109">
        <f>ROUND(W109*N(H109),2)</f>
        <v/>
      </c>
      <c r="Y109">
        <f>ROUND(X109*N(I109),2)</f>
        <v/>
      </c>
      <c r="Z109">
        <f>IF(F109="Loose",N(J109),N(I109))</f>
        <v/>
      </c>
      <c r="AA109">
        <f>IF(OR('Example Plan'!$C$10="Regular GST, registered before buying",'Example Plan'!$C$10="Regular GST, registering after buying"),IF(Z109&gt;0,Y109,0),0)</f>
        <v/>
      </c>
      <c r="AB109">
        <f>ROUND(W109*N(K109),2)</f>
        <v/>
      </c>
      <c r="AC109">
        <f>IF(AB109=0,0,IF(OR('Example Plan'!$C$10="Regular GST, registered before buying",'Example Plan'!$C$10="Regular GST, registering after buying"),IF(Z109&gt;0,ROUND(AB109-AB109/(1+Z109),2),0),IF('Example Plan'!$C$10="Composition scheme",IF(Z109&gt;0,ROUND(AB109*0.01,2),0),0)))</f>
        <v/>
      </c>
      <c r="AD109">
        <f>IF(W109&gt;0,IF(N(H109)=0,1,0),0)</f>
        <v/>
      </c>
      <c r="AE109">
        <f>IF(W109&gt;0,IF(N(K109)=0,1,0),0)</f>
        <v/>
      </c>
      <c r="AF109">
        <f>IF(W109=0,0,IF(LEN(I109&amp;"")=0,1,IF(F109="Loose",IF(LEN(J109&amp;"")=0,1,0),0)))</f>
        <v/>
      </c>
      <c r="AG109">
        <f>IF(W109=0,0,IF(ISNUMBER(SEARCH("Licence needed",U109&amp;"")),1,0))</f>
        <v/>
      </c>
      <c r="AH109">
        <f>IF(W109=0,0,IF(N(L109)=0,0,IF(N(M109)=0,0,IF(W109/N(L109)*7&gt;N(M109),1,0))))</f>
        <v/>
      </c>
      <c r="AI109">
        <f>IF(W109=0,0,IF(AB109=0,0,IF(AB109-AC109-(X109+Y109-AA109)&lt;0,1,0)))</f>
        <v/>
      </c>
      <c r="AJ109">
        <f>IF(W109&gt;0,1,0)</f>
        <v/>
      </c>
    </row>
    <row r="110">
      <c r="B110" s="32" t="n">
        <v>105</v>
      </c>
      <c r="C110" s="13" t="n"/>
      <c r="D110" s="13" t="n"/>
      <c r="E110" s="13" t="n"/>
      <c r="F110" s="33" t="n"/>
      <c r="G110" s="34" t="n"/>
      <c r="H110" s="35" t="n"/>
      <c r="I110" s="36" t="n"/>
      <c r="J110" s="36" t="n"/>
      <c r="K110" s="35" t="n"/>
      <c r="L110" s="34" t="n"/>
      <c r="M110" s="37" t="n"/>
      <c r="N110" s="18">
        <f>IF(W110=0,"",X110+Y110)</f>
        <v/>
      </c>
      <c r="O110" s="18">
        <f>IF(W110=0,"",AA110)</f>
        <v/>
      </c>
      <c r="P110" s="18">
        <f>IF(W110=0,"",X110+Y110-AA110)</f>
        <v/>
      </c>
      <c r="Q110" s="18">
        <f>IF(W110=0,"",AB110)</f>
        <v/>
      </c>
      <c r="R110" s="18">
        <f>IF(W110=0,"",IF(AB110=0,"",AB110-AC110-(X110+Y110-AA110)))</f>
        <v/>
      </c>
      <c r="S110" s="19">
        <f>IF(W110=0,"",IF(AB110=0,"",(AB110-AC110-(X110+Y110-AA110))/AB110))</f>
        <v/>
      </c>
      <c r="T110" s="38">
        <f>IF(W110=0,"",IF(AG110=1,"Needs a licence first: see the note",IF(AD110=1,"Enter the rate you pay",IF(AF110=1,"Enter the GST rate",IF(AE110=1,"Enter what one pack sells for",IF(AI110=1,"Sells below cost",IF(AH110=1,"More than it can sell before its shelf life","OK")))))))</f>
        <v/>
      </c>
      <c r="U110" s="39" t="n"/>
      <c r="W110">
        <f>IF(LEN(D110&amp;"")=0,0,N(G110))</f>
        <v/>
      </c>
      <c r="X110">
        <f>ROUND(W110*N(H110),2)</f>
        <v/>
      </c>
      <c r="Y110">
        <f>ROUND(X110*N(I110),2)</f>
        <v/>
      </c>
      <c r="Z110">
        <f>IF(F110="Loose",N(J110),N(I110))</f>
        <v/>
      </c>
      <c r="AA110">
        <f>IF(OR('Example Plan'!$C$10="Regular GST, registered before buying",'Example Plan'!$C$10="Regular GST, registering after buying"),IF(Z110&gt;0,Y110,0),0)</f>
        <v/>
      </c>
      <c r="AB110">
        <f>ROUND(W110*N(K110),2)</f>
        <v/>
      </c>
      <c r="AC110">
        <f>IF(AB110=0,0,IF(OR('Example Plan'!$C$10="Regular GST, registered before buying",'Example Plan'!$C$10="Regular GST, registering after buying"),IF(Z110&gt;0,ROUND(AB110-AB110/(1+Z110),2),0),IF('Example Plan'!$C$10="Composition scheme",IF(Z110&gt;0,ROUND(AB110*0.01,2),0),0)))</f>
        <v/>
      </c>
      <c r="AD110">
        <f>IF(W110&gt;0,IF(N(H110)=0,1,0),0)</f>
        <v/>
      </c>
      <c r="AE110">
        <f>IF(W110&gt;0,IF(N(K110)=0,1,0),0)</f>
        <v/>
      </c>
      <c r="AF110">
        <f>IF(W110=0,0,IF(LEN(I110&amp;"")=0,1,IF(F110="Loose",IF(LEN(J110&amp;"")=0,1,0),0)))</f>
        <v/>
      </c>
      <c r="AG110">
        <f>IF(W110=0,0,IF(ISNUMBER(SEARCH("Licence needed",U110&amp;"")),1,0))</f>
        <v/>
      </c>
      <c r="AH110">
        <f>IF(W110=0,0,IF(N(L110)=0,0,IF(N(M110)=0,0,IF(W110/N(L110)*7&gt;N(M110),1,0))))</f>
        <v/>
      </c>
      <c r="AI110">
        <f>IF(W110=0,0,IF(AB110=0,0,IF(AB110-AC110-(X110+Y110-AA110)&lt;0,1,0)))</f>
        <v/>
      </c>
      <c r="AJ110">
        <f>IF(W110&gt;0,1,0)</f>
        <v/>
      </c>
    </row>
    <row r="111">
      <c r="B111" s="32" t="n">
        <v>106</v>
      </c>
      <c r="C111" s="13" t="n"/>
      <c r="D111" s="13" t="n"/>
      <c r="E111" s="13" t="n"/>
      <c r="F111" s="33" t="n"/>
      <c r="G111" s="34" t="n"/>
      <c r="H111" s="35" t="n"/>
      <c r="I111" s="36" t="n"/>
      <c r="J111" s="36" t="n"/>
      <c r="K111" s="35" t="n"/>
      <c r="L111" s="34" t="n"/>
      <c r="M111" s="37" t="n"/>
      <c r="N111" s="18">
        <f>IF(W111=0,"",X111+Y111)</f>
        <v/>
      </c>
      <c r="O111" s="18">
        <f>IF(W111=0,"",AA111)</f>
        <v/>
      </c>
      <c r="P111" s="18">
        <f>IF(W111=0,"",X111+Y111-AA111)</f>
        <v/>
      </c>
      <c r="Q111" s="18">
        <f>IF(W111=0,"",AB111)</f>
        <v/>
      </c>
      <c r="R111" s="18">
        <f>IF(W111=0,"",IF(AB111=0,"",AB111-AC111-(X111+Y111-AA111)))</f>
        <v/>
      </c>
      <c r="S111" s="19">
        <f>IF(W111=0,"",IF(AB111=0,"",(AB111-AC111-(X111+Y111-AA111))/AB111))</f>
        <v/>
      </c>
      <c r="T111" s="38">
        <f>IF(W111=0,"",IF(AG111=1,"Needs a licence first: see the note",IF(AD111=1,"Enter the rate you pay",IF(AF111=1,"Enter the GST rate",IF(AE111=1,"Enter what one pack sells for",IF(AI111=1,"Sells below cost",IF(AH111=1,"More than it can sell before its shelf life","OK")))))))</f>
        <v/>
      </c>
      <c r="U111" s="39" t="n"/>
      <c r="W111">
        <f>IF(LEN(D111&amp;"")=0,0,N(G111))</f>
        <v/>
      </c>
      <c r="X111">
        <f>ROUND(W111*N(H111),2)</f>
        <v/>
      </c>
      <c r="Y111">
        <f>ROUND(X111*N(I111),2)</f>
        <v/>
      </c>
      <c r="Z111">
        <f>IF(F111="Loose",N(J111),N(I111))</f>
        <v/>
      </c>
      <c r="AA111">
        <f>IF(OR('Example Plan'!$C$10="Regular GST, registered before buying",'Example Plan'!$C$10="Regular GST, registering after buying"),IF(Z111&gt;0,Y111,0),0)</f>
        <v/>
      </c>
      <c r="AB111">
        <f>ROUND(W111*N(K111),2)</f>
        <v/>
      </c>
      <c r="AC111">
        <f>IF(AB111=0,0,IF(OR('Example Plan'!$C$10="Regular GST, registered before buying",'Example Plan'!$C$10="Regular GST, registering after buying"),IF(Z111&gt;0,ROUND(AB111-AB111/(1+Z111),2),0),IF('Example Plan'!$C$10="Composition scheme",IF(Z111&gt;0,ROUND(AB111*0.01,2),0),0)))</f>
        <v/>
      </c>
      <c r="AD111">
        <f>IF(W111&gt;0,IF(N(H111)=0,1,0),0)</f>
        <v/>
      </c>
      <c r="AE111">
        <f>IF(W111&gt;0,IF(N(K111)=0,1,0),0)</f>
        <v/>
      </c>
      <c r="AF111">
        <f>IF(W111=0,0,IF(LEN(I111&amp;"")=0,1,IF(F111="Loose",IF(LEN(J111&amp;"")=0,1,0),0)))</f>
        <v/>
      </c>
      <c r="AG111">
        <f>IF(W111=0,0,IF(ISNUMBER(SEARCH("Licence needed",U111&amp;"")),1,0))</f>
        <v/>
      </c>
      <c r="AH111">
        <f>IF(W111=0,0,IF(N(L111)=0,0,IF(N(M111)=0,0,IF(W111/N(L111)*7&gt;N(M111),1,0))))</f>
        <v/>
      </c>
      <c r="AI111">
        <f>IF(W111=0,0,IF(AB111=0,0,IF(AB111-AC111-(X111+Y111-AA111)&lt;0,1,0)))</f>
        <v/>
      </c>
      <c r="AJ111">
        <f>IF(W111&gt;0,1,0)</f>
        <v/>
      </c>
    </row>
    <row r="112">
      <c r="B112" s="32" t="n">
        <v>107</v>
      </c>
      <c r="C112" s="13" t="n"/>
      <c r="D112" s="13" t="n"/>
      <c r="E112" s="13" t="n"/>
      <c r="F112" s="33" t="n"/>
      <c r="G112" s="34" t="n"/>
      <c r="H112" s="35" t="n"/>
      <c r="I112" s="36" t="n"/>
      <c r="J112" s="36" t="n"/>
      <c r="K112" s="35" t="n"/>
      <c r="L112" s="34" t="n"/>
      <c r="M112" s="37" t="n"/>
      <c r="N112" s="18">
        <f>IF(W112=0,"",X112+Y112)</f>
        <v/>
      </c>
      <c r="O112" s="18">
        <f>IF(W112=0,"",AA112)</f>
        <v/>
      </c>
      <c r="P112" s="18">
        <f>IF(W112=0,"",X112+Y112-AA112)</f>
        <v/>
      </c>
      <c r="Q112" s="18">
        <f>IF(W112=0,"",AB112)</f>
        <v/>
      </c>
      <c r="R112" s="18">
        <f>IF(W112=0,"",IF(AB112=0,"",AB112-AC112-(X112+Y112-AA112)))</f>
        <v/>
      </c>
      <c r="S112" s="19">
        <f>IF(W112=0,"",IF(AB112=0,"",(AB112-AC112-(X112+Y112-AA112))/AB112))</f>
        <v/>
      </c>
      <c r="T112" s="38">
        <f>IF(W112=0,"",IF(AG112=1,"Needs a licence first: see the note",IF(AD112=1,"Enter the rate you pay",IF(AF112=1,"Enter the GST rate",IF(AE112=1,"Enter what one pack sells for",IF(AI112=1,"Sells below cost",IF(AH112=1,"More than it can sell before its shelf life","OK")))))))</f>
        <v/>
      </c>
      <c r="U112" s="39" t="n"/>
      <c r="W112">
        <f>IF(LEN(D112&amp;"")=0,0,N(G112))</f>
        <v/>
      </c>
      <c r="X112">
        <f>ROUND(W112*N(H112),2)</f>
        <v/>
      </c>
      <c r="Y112">
        <f>ROUND(X112*N(I112),2)</f>
        <v/>
      </c>
      <c r="Z112">
        <f>IF(F112="Loose",N(J112),N(I112))</f>
        <v/>
      </c>
      <c r="AA112">
        <f>IF(OR('Example Plan'!$C$10="Regular GST, registered before buying",'Example Plan'!$C$10="Regular GST, registering after buying"),IF(Z112&gt;0,Y112,0),0)</f>
        <v/>
      </c>
      <c r="AB112">
        <f>ROUND(W112*N(K112),2)</f>
        <v/>
      </c>
      <c r="AC112">
        <f>IF(AB112=0,0,IF(OR('Example Plan'!$C$10="Regular GST, registered before buying",'Example Plan'!$C$10="Regular GST, registering after buying"),IF(Z112&gt;0,ROUND(AB112-AB112/(1+Z112),2),0),IF('Example Plan'!$C$10="Composition scheme",IF(Z112&gt;0,ROUND(AB112*0.01,2),0),0)))</f>
        <v/>
      </c>
      <c r="AD112">
        <f>IF(W112&gt;0,IF(N(H112)=0,1,0),0)</f>
        <v/>
      </c>
      <c r="AE112">
        <f>IF(W112&gt;0,IF(N(K112)=0,1,0),0)</f>
        <v/>
      </c>
      <c r="AF112">
        <f>IF(W112=0,0,IF(LEN(I112&amp;"")=0,1,IF(F112="Loose",IF(LEN(J112&amp;"")=0,1,0),0)))</f>
        <v/>
      </c>
      <c r="AG112">
        <f>IF(W112=0,0,IF(ISNUMBER(SEARCH("Licence needed",U112&amp;"")),1,0))</f>
        <v/>
      </c>
      <c r="AH112">
        <f>IF(W112=0,0,IF(N(L112)=0,0,IF(N(M112)=0,0,IF(W112/N(L112)*7&gt;N(M112),1,0))))</f>
        <v/>
      </c>
      <c r="AI112">
        <f>IF(W112=0,0,IF(AB112=0,0,IF(AB112-AC112-(X112+Y112-AA112)&lt;0,1,0)))</f>
        <v/>
      </c>
      <c r="AJ112">
        <f>IF(W112&gt;0,1,0)</f>
        <v/>
      </c>
    </row>
    <row r="113">
      <c r="B113" s="32" t="n">
        <v>108</v>
      </c>
      <c r="C113" s="13" t="n"/>
      <c r="D113" s="13" t="n"/>
      <c r="E113" s="13" t="n"/>
      <c r="F113" s="33" t="n"/>
      <c r="G113" s="34" t="n"/>
      <c r="H113" s="35" t="n"/>
      <c r="I113" s="36" t="n"/>
      <c r="J113" s="36" t="n"/>
      <c r="K113" s="35" t="n"/>
      <c r="L113" s="34" t="n"/>
      <c r="M113" s="37" t="n"/>
      <c r="N113" s="18">
        <f>IF(W113=0,"",X113+Y113)</f>
        <v/>
      </c>
      <c r="O113" s="18">
        <f>IF(W113=0,"",AA113)</f>
        <v/>
      </c>
      <c r="P113" s="18">
        <f>IF(W113=0,"",X113+Y113-AA113)</f>
        <v/>
      </c>
      <c r="Q113" s="18">
        <f>IF(W113=0,"",AB113)</f>
        <v/>
      </c>
      <c r="R113" s="18">
        <f>IF(W113=0,"",IF(AB113=0,"",AB113-AC113-(X113+Y113-AA113)))</f>
        <v/>
      </c>
      <c r="S113" s="19">
        <f>IF(W113=0,"",IF(AB113=0,"",(AB113-AC113-(X113+Y113-AA113))/AB113))</f>
        <v/>
      </c>
      <c r="T113" s="38">
        <f>IF(W113=0,"",IF(AG113=1,"Needs a licence first: see the note",IF(AD113=1,"Enter the rate you pay",IF(AF113=1,"Enter the GST rate",IF(AE113=1,"Enter what one pack sells for",IF(AI113=1,"Sells below cost",IF(AH113=1,"More than it can sell before its shelf life","OK")))))))</f>
        <v/>
      </c>
      <c r="U113" s="39" t="n"/>
      <c r="W113">
        <f>IF(LEN(D113&amp;"")=0,0,N(G113))</f>
        <v/>
      </c>
      <c r="X113">
        <f>ROUND(W113*N(H113),2)</f>
        <v/>
      </c>
      <c r="Y113">
        <f>ROUND(X113*N(I113),2)</f>
        <v/>
      </c>
      <c r="Z113">
        <f>IF(F113="Loose",N(J113),N(I113))</f>
        <v/>
      </c>
      <c r="AA113">
        <f>IF(OR('Example Plan'!$C$10="Regular GST, registered before buying",'Example Plan'!$C$10="Regular GST, registering after buying"),IF(Z113&gt;0,Y113,0),0)</f>
        <v/>
      </c>
      <c r="AB113">
        <f>ROUND(W113*N(K113),2)</f>
        <v/>
      </c>
      <c r="AC113">
        <f>IF(AB113=0,0,IF(OR('Example Plan'!$C$10="Regular GST, registered before buying",'Example Plan'!$C$10="Regular GST, registering after buying"),IF(Z113&gt;0,ROUND(AB113-AB113/(1+Z113),2),0),IF('Example Plan'!$C$10="Composition scheme",IF(Z113&gt;0,ROUND(AB113*0.01,2),0),0)))</f>
        <v/>
      </c>
      <c r="AD113">
        <f>IF(W113&gt;0,IF(N(H113)=0,1,0),0)</f>
        <v/>
      </c>
      <c r="AE113">
        <f>IF(W113&gt;0,IF(N(K113)=0,1,0),0)</f>
        <v/>
      </c>
      <c r="AF113">
        <f>IF(W113=0,0,IF(LEN(I113&amp;"")=0,1,IF(F113="Loose",IF(LEN(J113&amp;"")=0,1,0),0)))</f>
        <v/>
      </c>
      <c r="AG113">
        <f>IF(W113=0,0,IF(ISNUMBER(SEARCH("Licence needed",U113&amp;"")),1,0))</f>
        <v/>
      </c>
      <c r="AH113">
        <f>IF(W113=0,0,IF(N(L113)=0,0,IF(N(M113)=0,0,IF(W113/N(L113)*7&gt;N(M113),1,0))))</f>
        <v/>
      </c>
      <c r="AI113">
        <f>IF(W113=0,0,IF(AB113=0,0,IF(AB113-AC113-(X113+Y113-AA113)&lt;0,1,0)))</f>
        <v/>
      </c>
      <c r="AJ113">
        <f>IF(W113&gt;0,1,0)</f>
        <v/>
      </c>
    </row>
    <row r="114">
      <c r="B114" s="32" t="n">
        <v>109</v>
      </c>
      <c r="C114" s="13" t="n"/>
      <c r="D114" s="13" t="n"/>
      <c r="E114" s="13" t="n"/>
      <c r="F114" s="33" t="n"/>
      <c r="G114" s="34" t="n"/>
      <c r="H114" s="35" t="n"/>
      <c r="I114" s="36" t="n"/>
      <c r="J114" s="36" t="n"/>
      <c r="K114" s="35" t="n"/>
      <c r="L114" s="34" t="n"/>
      <c r="M114" s="37" t="n"/>
      <c r="N114" s="18">
        <f>IF(W114=0,"",X114+Y114)</f>
        <v/>
      </c>
      <c r="O114" s="18">
        <f>IF(W114=0,"",AA114)</f>
        <v/>
      </c>
      <c r="P114" s="18">
        <f>IF(W114=0,"",X114+Y114-AA114)</f>
        <v/>
      </c>
      <c r="Q114" s="18">
        <f>IF(W114=0,"",AB114)</f>
        <v/>
      </c>
      <c r="R114" s="18">
        <f>IF(W114=0,"",IF(AB114=0,"",AB114-AC114-(X114+Y114-AA114)))</f>
        <v/>
      </c>
      <c r="S114" s="19">
        <f>IF(W114=0,"",IF(AB114=0,"",(AB114-AC114-(X114+Y114-AA114))/AB114))</f>
        <v/>
      </c>
      <c r="T114" s="38">
        <f>IF(W114=0,"",IF(AG114=1,"Needs a licence first: see the note",IF(AD114=1,"Enter the rate you pay",IF(AF114=1,"Enter the GST rate",IF(AE114=1,"Enter what one pack sells for",IF(AI114=1,"Sells below cost",IF(AH114=1,"More than it can sell before its shelf life","OK")))))))</f>
        <v/>
      </c>
      <c r="U114" s="39" t="n"/>
      <c r="W114">
        <f>IF(LEN(D114&amp;"")=0,0,N(G114))</f>
        <v/>
      </c>
      <c r="X114">
        <f>ROUND(W114*N(H114),2)</f>
        <v/>
      </c>
      <c r="Y114">
        <f>ROUND(X114*N(I114),2)</f>
        <v/>
      </c>
      <c r="Z114">
        <f>IF(F114="Loose",N(J114),N(I114))</f>
        <v/>
      </c>
      <c r="AA114">
        <f>IF(OR('Example Plan'!$C$10="Regular GST, registered before buying",'Example Plan'!$C$10="Regular GST, registering after buying"),IF(Z114&gt;0,Y114,0),0)</f>
        <v/>
      </c>
      <c r="AB114">
        <f>ROUND(W114*N(K114),2)</f>
        <v/>
      </c>
      <c r="AC114">
        <f>IF(AB114=0,0,IF(OR('Example Plan'!$C$10="Regular GST, registered before buying",'Example Plan'!$C$10="Regular GST, registering after buying"),IF(Z114&gt;0,ROUND(AB114-AB114/(1+Z114),2),0),IF('Example Plan'!$C$10="Composition scheme",IF(Z114&gt;0,ROUND(AB114*0.01,2),0),0)))</f>
        <v/>
      </c>
      <c r="AD114">
        <f>IF(W114&gt;0,IF(N(H114)=0,1,0),0)</f>
        <v/>
      </c>
      <c r="AE114">
        <f>IF(W114&gt;0,IF(N(K114)=0,1,0),0)</f>
        <v/>
      </c>
      <c r="AF114">
        <f>IF(W114=0,0,IF(LEN(I114&amp;"")=0,1,IF(F114="Loose",IF(LEN(J114&amp;"")=0,1,0),0)))</f>
        <v/>
      </c>
      <c r="AG114">
        <f>IF(W114=0,0,IF(ISNUMBER(SEARCH("Licence needed",U114&amp;"")),1,0))</f>
        <v/>
      </c>
      <c r="AH114">
        <f>IF(W114=0,0,IF(N(L114)=0,0,IF(N(M114)=0,0,IF(W114/N(L114)*7&gt;N(M114),1,0))))</f>
        <v/>
      </c>
      <c r="AI114">
        <f>IF(W114=0,0,IF(AB114=0,0,IF(AB114-AC114-(X114+Y114-AA114)&lt;0,1,0)))</f>
        <v/>
      </c>
      <c r="AJ114">
        <f>IF(W114&gt;0,1,0)</f>
        <v/>
      </c>
    </row>
    <row r="115">
      <c r="B115" s="32" t="n">
        <v>110</v>
      </c>
      <c r="C115" s="13" t="n"/>
      <c r="D115" s="13" t="n"/>
      <c r="E115" s="13" t="n"/>
      <c r="F115" s="33" t="n"/>
      <c r="G115" s="34" t="n"/>
      <c r="H115" s="35" t="n"/>
      <c r="I115" s="36" t="n"/>
      <c r="J115" s="36" t="n"/>
      <c r="K115" s="35" t="n"/>
      <c r="L115" s="34" t="n"/>
      <c r="M115" s="37" t="n"/>
      <c r="N115" s="18">
        <f>IF(W115=0,"",X115+Y115)</f>
        <v/>
      </c>
      <c r="O115" s="18">
        <f>IF(W115=0,"",AA115)</f>
        <v/>
      </c>
      <c r="P115" s="18">
        <f>IF(W115=0,"",X115+Y115-AA115)</f>
        <v/>
      </c>
      <c r="Q115" s="18">
        <f>IF(W115=0,"",AB115)</f>
        <v/>
      </c>
      <c r="R115" s="18">
        <f>IF(W115=0,"",IF(AB115=0,"",AB115-AC115-(X115+Y115-AA115)))</f>
        <v/>
      </c>
      <c r="S115" s="19">
        <f>IF(W115=0,"",IF(AB115=0,"",(AB115-AC115-(X115+Y115-AA115))/AB115))</f>
        <v/>
      </c>
      <c r="T115" s="38">
        <f>IF(W115=0,"",IF(AG115=1,"Needs a licence first: see the note",IF(AD115=1,"Enter the rate you pay",IF(AF115=1,"Enter the GST rate",IF(AE115=1,"Enter what one pack sells for",IF(AI115=1,"Sells below cost",IF(AH115=1,"More than it can sell before its shelf life","OK")))))))</f>
        <v/>
      </c>
      <c r="U115" s="39" t="n"/>
      <c r="W115">
        <f>IF(LEN(D115&amp;"")=0,0,N(G115))</f>
        <v/>
      </c>
      <c r="X115">
        <f>ROUND(W115*N(H115),2)</f>
        <v/>
      </c>
      <c r="Y115">
        <f>ROUND(X115*N(I115),2)</f>
        <v/>
      </c>
      <c r="Z115">
        <f>IF(F115="Loose",N(J115),N(I115))</f>
        <v/>
      </c>
      <c r="AA115">
        <f>IF(OR('Example Plan'!$C$10="Regular GST, registered before buying",'Example Plan'!$C$10="Regular GST, registering after buying"),IF(Z115&gt;0,Y115,0),0)</f>
        <v/>
      </c>
      <c r="AB115">
        <f>ROUND(W115*N(K115),2)</f>
        <v/>
      </c>
      <c r="AC115">
        <f>IF(AB115=0,0,IF(OR('Example Plan'!$C$10="Regular GST, registered before buying",'Example Plan'!$C$10="Regular GST, registering after buying"),IF(Z115&gt;0,ROUND(AB115-AB115/(1+Z115),2),0),IF('Example Plan'!$C$10="Composition scheme",IF(Z115&gt;0,ROUND(AB115*0.01,2),0),0)))</f>
        <v/>
      </c>
      <c r="AD115">
        <f>IF(W115&gt;0,IF(N(H115)=0,1,0),0)</f>
        <v/>
      </c>
      <c r="AE115">
        <f>IF(W115&gt;0,IF(N(K115)=0,1,0),0)</f>
        <v/>
      </c>
      <c r="AF115">
        <f>IF(W115=0,0,IF(LEN(I115&amp;"")=0,1,IF(F115="Loose",IF(LEN(J115&amp;"")=0,1,0),0)))</f>
        <v/>
      </c>
      <c r="AG115">
        <f>IF(W115=0,0,IF(ISNUMBER(SEARCH("Licence needed",U115&amp;"")),1,0))</f>
        <v/>
      </c>
      <c r="AH115">
        <f>IF(W115=0,0,IF(N(L115)=0,0,IF(N(M115)=0,0,IF(W115/N(L115)*7&gt;N(M115),1,0))))</f>
        <v/>
      </c>
      <c r="AI115">
        <f>IF(W115=0,0,IF(AB115=0,0,IF(AB115-AC115-(X115+Y115-AA115)&lt;0,1,0)))</f>
        <v/>
      </c>
      <c r="AJ115">
        <f>IF(W115&gt;0,1,0)</f>
        <v/>
      </c>
    </row>
    <row r="116">
      <c r="B116" s="41" t="inlineStr">
        <is>
          <t>TOTAL</t>
        </is>
      </c>
      <c r="C116" s="42" t="n"/>
      <c r="D116" s="42" t="n"/>
      <c r="E116" s="42" t="n"/>
      <c r="F116" s="42" t="n"/>
      <c r="G116" s="42" t="n"/>
      <c r="H116" s="42" t="n"/>
      <c r="I116" s="42" t="n"/>
      <c r="J116" s="42" t="n"/>
      <c r="K116" s="42" t="n"/>
      <c r="L116" s="42" t="n"/>
      <c r="M116" s="42" t="n"/>
      <c r="N116" s="22">
        <f>SUM(N6:N115)</f>
        <v/>
      </c>
      <c r="O116" s="22">
        <f>SUM(O6:O115)</f>
        <v/>
      </c>
      <c r="P116" s="22">
        <f>SUM(P6:P115)</f>
        <v/>
      </c>
      <c r="Q116" s="22">
        <f>SUM(Q6:Q115)</f>
        <v/>
      </c>
      <c r="R116" s="22">
        <f>SUM(R6:R115)</f>
        <v/>
      </c>
      <c r="S116" s="23">
        <f>IF(N(Q116)=0,"",R116/Q116)</f>
        <v/>
      </c>
      <c r="T116" s="42" t="n"/>
      <c r="U116" s="42" t="n"/>
    </row>
    <row r="117"/>
    <row r="118" ht="28" customHeight="1">
      <c r="B118" s="11" t="inlineStr">
        <is>
          <t>A pack you open and sell loose: rice, atta, dal, sooji, besan, poha, jaggery and curd are 5% when you buy them pre-packaged and labelled, but nil when you sell them loose from the pack. You still pay the 5% to your supplier, and with nothing taxed on the sale there is no credit for it (CGST Act, s.17(2)), so the sheet counts it as cost.</t>
        </is>
      </c>
    </row>
    <row r="119" ht="16" customHeight="1">
      <c r="B119" s="11" t="inlineStr">
        <is>
          <t>A pack over 25 kg or 25 litres is not 'pre-packaged and labelled' for GST, so rice, atta or dal bought in a 30 kg or 50 kg bag carries no GST when you buy it. If you change a pack to one over 25 kg, set its GST on the pack to 0% (Notification 9/2025, Explanation to the Schedules).</t>
        </is>
      </c>
    </row>
    <row r="120" ht="16" customHeight="1">
      <c r="B120" s="11" t="inlineStr">
        <is>
          <t>Rate per pack is before GST. If your supplier quotes a price with GST in it, take the GST out first: divide by 1.05 for a 5% item, 1.18 for 18% and 1.40 for 40%. A ₹105 quote on a 5% item is ₹100 before GST.</t>
        </is>
      </c>
    </row>
    <row r="121" ht="16" customHeight="1">
      <c r="B121" s="11" t="inlineStr">
        <is>
          <t>Selling price: for a packed item, what you will charge, which cannot be more than the MRP printed on it. For an item you sell loose, what one whole pack brings in, for example 25 kg of rice at your price per kg.</t>
        </is>
      </c>
    </row>
    <row r="122" ht="16" customHeight="1">
      <c r="B122" s="11" t="inlineStr">
        <is>
          <t>Packs sold per week and shelf life are optional. Fill them for milk, bread, curd, paneer and eggs and the check warns when you are buying more than will sell before it spoils.</t>
        </is>
      </c>
    </row>
    <row r="123" ht="16" customHeight="1">
      <c r="B123" s="8" t="inlineStr">
        <is>
          <t>General guidance, not legal or tax advice. Check each rate against the HSN on your supplier's invoice.</t>
        </is>
      </c>
      <c r="C123" s="9" t="n"/>
      <c r="D123" s="9" t="n"/>
      <c r="E123" s="9" t="n"/>
      <c r="F123" s="9" t="n"/>
      <c r="G123" s="9" t="n"/>
      <c r="H123" s="9" t="n"/>
      <c r="I123" s="9" t="n"/>
      <c r="J123" s="9" t="n"/>
      <c r="K123" s="9" t="n"/>
      <c r="L123" s="9" t="n"/>
      <c r="M123" s="9" t="n"/>
      <c r="N123" s="9" t="n"/>
      <c r="O123" s="9" t="n"/>
      <c r="P123" s="9" t="n"/>
      <c r="Q123" s="9" t="n"/>
      <c r="R123" s="9" t="n"/>
      <c r="S123" s="9" t="n"/>
      <c r="T123" s="9" t="n"/>
      <c r="U123" s="9" t="n"/>
    </row>
    <row r="124"/>
    <row r="125" ht="16" customHeight="1">
      <c r="B125"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autoFilter ref="B5:U115"/>
  <mergeCells count="12">
    <mergeCell ref="B122:U122"/>
    <mergeCell ref="B116:M116"/>
    <mergeCell ref="B118:U118"/>
    <mergeCell ref="N4:U4"/>
    <mergeCell ref="B123:U123"/>
    <mergeCell ref="B119:U119"/>
    <mergeCell ref="B121:U121"/>
    <mergeCell ref="B2:U2"/>
    <mergeCell ref="B120:U120"/>
    <mergeCell ref="B125:U125"/>
    <mergeCell ref="B4:M4"/>
    <mergeCell ref="B3:U3"/>
  </mergeCells>
  <dataValidations count="8">
    <dataValidation sqref="C6:C115" showDropDown="0" showInputMessage="0" showErrorMessage="1" allowBlank="1" errorTitle="Pick from the list" error="Pick an option from the drop-down list." type="list">
      <formula1>=Lists!$E$2:$E$15</formula1>
    </dataValidation>
    <dataValidation sqref="F6:F115" showDropDown="0" showInputMessage="0" showErrorMessage="1" allowBlank="1" errorTitle="Pick from the list" error="Pick an option from the drop-down list." type="list">
      <formula1>=Lists!$C$2:$C$3</formula1>
    </dataValidation>
    <dataValidation sqref="G6:G115" showDropDown="0" showInputMessage="0" showErrorMessage="1" allowBlank="1" errorTitle="Enter a number" error="Enter a number with no minus sign, for example 12." type="decimal" operator="greaterThanOrEqual">
      <formula1>0</formula1>
    </dataValidation>
    <dataValidation sqref="H6:H115" showDropDown="0" showInputMessage="0" showErrorMessage="1" allowBlank="1" errorTitle="Enter an amount" error="Enter the amount in rupees as a number, with no minus sign." type="decimal" operator="greaterThanOrEqual">
      <formula1>0</formula1>
    </dataValidation>
    <dataValidation sqref="I6:J115" showDropDown="0" showInputMessage="0" showErrorMessage="1" allowBlank="1" errorTitle="Pick a rate" error="Pick 0%, 5%, 18% or 40%." type="list">
      <formula1>"0%,5%,18%,40%"</formula1>
    </dataValidation>
    <dataValidation sqref="K6:K115" showDropDown="0" showInputMessage="0" showErrorMessage="1" allowBlank="1" errorTitle="Enter an amount" error="Enter the amount in rupees as a number, with no minus sign." type="decimal" operator="greaterThanOrEqual">
      <formula1>0</formula1>
    </dataValidation>
    <dataValidation sqref="L6:L115" showDropDown="0" showInputMessage="0" showErrorMessage="1" allowBlank="1" errorTitle="Enter a number" error="Enter a number with no minus sign, for example 12." type="decimal" operator="greaterThanOrEqual">
      <formula1>0</formula1>
    </dataValidation>
    <dataValidation sqref="M6:M115" showDropDown="0" showInputMessage="0" showErrorMessage="1" allowBlank="1" errorTitle="Enter a number of days" error="Enter whole days, for example 90." type="whole" operator="between">
      <formula1>1</formula1>
      <formula2>3650</formula2>
    </dataValidation>
  </dataValidations>
  <pageMargins left="0.3" right="0.3" top="0.4" bottom="0.4"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40" customWidth="1" min="1" max="1"/>
    <col width="4" customWidth="1" min="2" max="2"/>
    <col width="14" customWidth="1" min="3" max="3"/>
    <col width="4" customWidth="1" min="4" max="4"/>
    <col width="30" customWidth="1" min="5" max="5"/>
  </cols>
  <sheetData>
    <row r="1">
      <c r="A1" s="3" t="inlineStr">
        <is>
          <t>GST position</t>
        </is>
      </c>
      <c r="C1" s="3" t="inlineStr">
        <is>
          <t>Sold</t>
        </is>
      </c>
      <c r="E1" s="3" t="inlineStr">
        <is>
          <t>Category</t>
        </is>
      </c>
    </row>
    <row r="2">
      <c r="A2" s="43" t="inlineStr">
        <is>
          <t>Not registered for GST</t>
        </is>
      </c>
      <c r="C2" s="43" t="inlineStr">
        <is>
          <t>As packed</t>
        </is>
      </c>
      <c r="E2" s="43" t="inlineStr">
        <is>
          <t>Rice, atta &amp; grains</t>
        </is>
      </c>
    </row>
    <row r="3">
      <c r="A3" s="43" t="inlineStr">
        <is>
          <t>Regular GST, registered before buying</t>
        </is>
      </c>
      <c r="C3" s="43" t="inlineStr">
        <is>
          <t>Loose</t>
        </is>
      </c>
      <c r="E3" s="43" t="inlineStr">
        <is>
          <t>Pulses</t>
        </is>
      </c>
    </row>
    <row r="4">
      <c r="A4" s="43" t="inlineStr">
        <is>
          <t>Regular GST, registering after buying</t>
        </is>
      </c>
      <c r="E4" s="43" t="inlineStr">
        <is>
          <t>Sugar, salt &amp; jaggery</t>
        </is>
      </c>
    </row>
    <row r="5">
      <c r="A5" s="43" t="inlineStr">
        <is>
          <t>Composition scheme</t>
        </is>
      </c>
      <c r="E5" s="43" t="inlineStr">
        <is>
          <t>Oils &amp; ghee</t>
        </is>
      </c>
    </row>
    <row r="6">
      <c r="E6" s="43" t="inlineStr">
        <is>
          <t>Spices</t>
        </is>
      </c>
    </row>
    <row r="7">
      <c r="E7" s="43" t="inlineStr">
        <is>
          <t>Tea &amp; coffee</t>
        </is>
      </c>
    </row>
    <row r="8">
      <c r="E8" s="43" t="inlineStr">
        <is>
          <t>Packaged food</t>
        </is>
      </c>
    </row>
    <row r="9">
      <c r="E9" s="43" t="inlineStr">
        <is>
          <t>Dry fruits</t>
        </is>
      </c>
    </row>
    <row r="10">
      <c r="E10" s="43" t="inlineStr">
        <is>
          <t>Milk, bread &amp; eggs</t>
        </is>
      </c>
    </row>
    <row r="11">
      <c r="E11" s="43" t="inlineStr">
        <is>
          <t>Drinks</t>
        </is>
      </c>
    </row>
    <row r="12">
      <c r="E12" s="43" t="inlineStr">
        <is>
          <t>Personal care</t>
        </is>
      </c>
    </row>
    <row r="13">
      <c r="E13" s="43" t="inlineStr">
        <is>
          <t>Home care</t>
        </is>
      </c>
    </row>
    <row r="14">
      <c r="E14" s="43" t="inlineStr">
        <is>
          <t>Pooja &amp; household</t>
        </is>
      </c>
    </row>
    <row r="15">
      <c r="E15" s="43" t="inlineStr">
        <is>
          <t>Other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2026-11-04T12:22:37Z</dcterms:created>
  <dcterms:modified xmlns:dcterms="http://purl.org/dc/terms/" xmlns:xsi="http://www.w3.org/2001/XMLSchema-instance" xsi:type="dcterms:W3CDTF">2026-11-04T12:22:37Z</dcterms:modified>
</cp:coreProperties>
</file>