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Gratuity Calculator" sheetId="2" state="visible" r:id="rId2"/>
    <sheet xmlns:r="http://schemas.openxmlformats.org/officeDocument/2006/relationships" name="Team View" sheetId="3" state="visible" r:id="rId3"/>
    <sheet xmlns:r="http://schemas.openxmlformats.org/officeDocument/2006/relationships" name="Quick Reference" sheetId="4" state="visible" r:id="rId4"/>
    <sheet xmlns:r="http://schemas.openxmlformats.org/officeDocument/2006/relationships" name="Example" sheetId="5" state="visible" r:id="rId5"/>
  </sheets>
  <definedNames/>
  <calcPr calcId="124519" fullCalcOnLoad="1"/>
</workbook>
</file>

<file path=xl/styles.xml><?xml version="1.0" encoding="utf-8"?>
<styleSheet xmlns="http://schemas.openxmlformats.org/spreadsheetml/2006/main">
  <numFmts count="4">
    <numFmt numFmtId="164" formatCode="yyyy-mm-dd h:mm:ss"/>
    <numFmt numFmtId="165" formatCode="DD-MMM-YYYY"/>
    <numFmt numFmtId="166" formatCode="#,##,##0"/>
    <numFmt numFmtId="167" formatCode="&quot;₹&quot;#,##,##0"/>
  </numFmts>
  <fonts count="19">
    <font>
      <name val="Calibri"/>
      <family val="2"/>
      <color theme="1"/>
      <sz val="11"/>
      <scheme val="minor"/>
    </font>
    <font>
      <name val="Calibri"/>
      <b val="1"/>
      <color rgb="000B1120"/>
      <sz val="22"/>
    </font>
    <font>
      <name val="Calibri"/>
      <color rgb="00666666"/>
      <sz val="12"/>
    </font>
    <font>
      <name val="Calibri"/>
      <b val="1"/>
      <color rgb="000B1120"/>
      <sz val="13"/>
    </font>
    <font>
      <name val="Calibri"/>
      <b val="1"/>
      <color rgb="00333333"/>
      <sz val="11"/>
    </font>
    <font>
      <name val="Calibri"/>
      <color rgb="00333333"/>
      <sz val="11"/>
    </font>
    <font>
      <name val="Calibri"/>
      <color rgb="00666666"/>
      <sz val="10"/>
    </font>
    <font>
      <name val="Calibri"/>
      <b val="1"/>
      <color rgb="00FFFFFF"/>
      <sz val="18"/>
    </font>
    <font>
      <name val="Calibri"/>
      <i val="1"/>
      <color rgb="00666666"/>
      <sz val="10"/>
    </font>
    <font>
      <name val="Calibri"/>
      <b val="1"/>
      <color rgb="00C52031"/>
      <sz val="12"/>
    </font>
    <font>
      <name val="Calibri"/>
      <b val="1"/>
      <color rgb="00FFFFFF"/>
      <sz val="14"/>
    </font>
    <font>
      <name val="Calibri"/>
      <b val="1"/>
      <color rgb="00333333"/>
      <sz val="16"/>
    </font>
    <font>
      <name val="Calibri"/>
      <b val="1"/>
      <color rgb="004CAF50"/>
      <sz val="11"/>
    </font>
    <font>
      <name val="Calibri"/>
      <b val="1"/>
      <color rgb="00333333"/>
      <sz val="12"/>
    </font>
    <font>
      <name val="Calibri"/>
      <b val="1"/>
      <color rgb="00FFFFFF"/>
      <sz val="16"/>
    </font>
    <font>
      <name val="Calibri"/>
      <b val="1"/>
      <color rgb="00FFFFFF"/>
      <sz val="12"/>
    </font>
    <font>
      <name val="Calibri"/>
      <b val="1"/>
      <color rgb="000B1120"/>
      <sz val="12"/>
    </font>
    <font>
      <name val="Calibri"/>
      <b val="1"/>
      <color rgb="00333333"/>
      <sz val="13"/>
    </font>
    <font>
      <name val="Calibri"/>
      <b val="1"/>
      <color rgb="000B1120"/>
      <sz val="15"/>
    </font>
  </fonts>
  <fills count="9">
    <fill>
      <patternFill/>
    </fill>
    <fill>
      <patternFill patternType="gray125"/>
    </fill>
    <fill>
      <patternFill patternType="solid">
        <fgColor rgb="000B1120"/>
        <bgColor rgb="000B1120"/>
      </patternFill>
    </fill>
    <fill>
      <patternFill patternType="solid">
        <fgColor rgb="00F5F5F5"/>
        <bgColor rgb="00F5F5F5"/>
      </patternFill>
    </fill>
    <fill>
      <patternFill patternType="solid">
        <fgColor rgb="00FFFDE7"/>
        <bgColor rgb="00FFFDE7"/>
      </patternFill>
    </fill>
    <fill>
      <patternFill patternType="solid">
        <fgColor rgb="00E3F2FD"/>
        <bgColor rgb="00E3F2FD"/>
      </patternFill>
    </fill>
    <fill>
      <patternFill patternType="solid">
        <fgColor rgb="004CAF50"/>
        <bgColor rgb="004CAF50"/>
      </patternFill>
    </fill>
    <fill>
      <patternFill patternType="solid">
        <fgColor rgb="00E8F5E9"/>
        <bgColor rgb="00E8F5E9"/>
      </patternFill>
    </fill>
    <fill>
      <patternFill patternType="solid">
        <fgColor rgb="00FFF3E0"/>
        <bgColor rgb="00FFF3E0"/>
      </patternFill>
    </fill>
  </fills>
  <borders count="3">
    <border>
      <left/>
      <right/>
      <top/>
      <bottom/>
      <diagonal/>
    </border>
    <border>
      <left style="thin">
        <color rgb="00D0D0D0"/>
      </left>
      <right style="thin">
        <color rgb="00D0D0D0"/>
      </right>
      <top style="thin">
        <color rgb="00D0D0D0"/>
      </top>
      <bottom style="thin">
        <color rgb="00D0D0D0"/>
      </bottom>
    </border>
    <border>
      <left style="medium">
        <color rgb="004CAF50"/>
      </left>
      <right style="medium">
        <color rgb="004CAF50"/>
      </right>
      <top style="medium">
        <color rgb="004CAF50"/>
      </top>
      <bottom style="medium">
        <color rgb="004CAF50"/>
      </bottom>
    </border>
  </borders>
  <cellStyleXfs count="1">
    <xf numFmtId="0" fontId="0" fillId="0" borderId="0"/>
  </cellStyleXfs>
  <cellXfs count="53">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0" applyAlignment="1" pivotButton="0" quotePrefix="0" xfId="0">
      <alignment vertical="center"/>
    </xf>
    <xf numFmtId="0" fontId="8" fillId="0" borderId="0" pivotButton="0" quotePrefix="0" xfId="0"/>
    <xf numFmtId="0" fontId="9" fillId="3" borderId="1" applyAlignment="1" pivotButton="0" quotePrefix="0" xfId="0">
      <alignment vertical="center"/>
    </xf>
    <xf numFmtId="0" fontId="4" fillId="0" borderId="1" applyAlignment="1" pivotButton="0" quotePrefix="0" xfId="0">
      <alignment vertical="center"/>
    </xf>
    <xf numFmtId="0" fontId="5" fillId="4" borderId="1" pivotButton="0" quotePrefix="0" xfId="0"/>
    <xf numFmtId="0" fontId="4" fillId="0" borderId="1" pivotButton="0" quotePrefix="0" xfId="0"/>
    <xf numFmtId="165" fontId="5" fillId="4" borderId="1" pivotButton="0" quotePrefix="0" xfId="0"/>
    <xf numFmtId="1" fontId="5" fillId="5" borderId="1" pivotButton="0" quotePrefix="0" xfId="0"/>
    <xf numFmtId="166" fontId="5" fillId="4" borderId="1" pivotButton="0" quotePrefix="0" xfId="0"/>
    <xf numFmtId="166" fontId="4" fillId="5" borderId="1" pivotButton="0" quotePrefix="0" xfId="0"/>
    <xf numFmtId="166" fontId="5" fillId="5" borderId="1" pivotButton="0" quotePrefix="0" xfId="0"/>
    <xf numFmtId="0" fontId="5" fillId="0" borderId="1" pivotButton="0" quotePrefix="0" xfId="0"/>
    <xf numFmtId="0" fontId="5" fillId="5" borderId="1" applyAlignment="1" pivotButton="0" quotePrefix="0" xfId="0">
      <alignment wrapText="1"/>
    </xf>
    <xf numFmtId="167" fontId="5" fillId="5" borderId="1" pivotButton="0" quotePrefix="0" xfId="0"/>
    <xf numFmtId="167" fontId="5" fillId="0" borderId="1" pivotButton="0" quotePrefix="0" xfId="0"/>
    <xf numFmtId="0" fontId="10" fillId="6" borderId="1" applyAlignment="1" pivotButton="0" quotePrefix="0" xfId="0">
      <alignment vertical="center"/>
    </xf>
    <xf numFmtId="167" fontId="11" fillId="7" borderId="2" applyAlignment="1" pivotButton="0" quotePrefix="0" xfId="0">
      <alignment horizontal="center" vertical="center"/>
    </xf>
    <xf numFmtId="167" fontId="12" fillId="7" borderId="1" pivotButton="0" quotePrefix="0" xfId="0"/>
    <xf numFmtId="0" fontId="4" fillId="0" borderId="1" applyAlignment="1" pivotButton="0" quotePrefix="0" xfId="0">
      <alignment vertical="center" wrapText="1"/>
    </xf>
    <xf numFmtId="167" fontId="13" fillId="8" borderId="1" pivotButton="0" quotePrefix="0" xfId="0"/>
    <xf numFmtId="0" fontId="14" fillId="2" borderId="0" applyAlignment="1" pivotButton="0" quotePrefix="0" xfId="0">
      <alignment vertical="center"/>
    </xf>
    <xf numFmtId="0" fontId="15" fillId="2" borderId="1" applyAlignment="1" pivotButton="0" quotePrefix="0" xfId="0">
      <alignment horizontal="center" vertical="center" wrapText="1"/>
    </xf>
    <xf numFmtId="0" fontId="5" fillId="0" borderId="1" applyAlignment="1" pivotButton="0" quotePrefix="0" xfId="0">
      <alignment horizontal="center"/>
    </xf>
    <xf numFmtId="0" fontId="5" fillId="5" borderId="1" pivotButton="0" quotePrefix="0" xfId="0"/>
    <xf numFmtId="167" fontId="4" fillId="7" borderId="1" pivotButton="0" quotePrefix="0" xfId="0"/>
    <xf numFmtId="0" fontId="5" fillId="3" borderId="1" applyAlignment="1" pivotButton="0" quotePrefix="0" xfId="0">
      <alignment horizontal="center"/>
    </xf>
    <xf numFmtId="0" fontId="16" fillId="3" borderId="1" pivotButton="0" quotePrefix="0" xfId="0"/>
    <xf numFmtId="167" fontId="17" fillId="7" borderId="1" pivotButton="0" quotePrefix="0" xfId="0"/>
    <xf numFmtId="0" fontId="15" fillId="2" borderId="1" pivotButton="0" quotePrefix="0" xfId="0"/>
    <xf numFmtId="0" fontId="4" fillId="3" borderId="1" pivotButton="0" quotePrefix="0" xfId="0"/>
    <xf numFmtId="0" fontId="5" fillId="3" borderId="1" applyAlignment="1" pivotButton="0" quotePrefix="0" xfId="0">
      <alignment vertical="top" wrapText="1"/>
    </xf>
    <xf numFmtId="0" fontId="5" fillId="3" borderId="1" pivotButton="0" quotePrefix="0" xfId="0"/>
    <xf numFmtId="0" fontId="5" fillId="0" borderId="1" applyAlignment="1" pivotButton="0" quotePrefix="0" xfId="0">
      <alignment vertical="top" wrapText="1"/>
    </xf>
    <xf numFmtId="0" fontId="18" fillId="0" borderId="0" pivotButton="0" quotePrefix="0" xfId="0"/>
    <xf numFmtId="0" fontId="15" fillId="2" borderId="1" applyAlignment="1" pivotButton="0" quotePrefix="0" xfId="0">
      <alignment horizontal="center" vertical="center"/>
    </xf>
    <xf numFmtId="0" fontId="0" fillId="3" borderId="1" pivotButton="0" quotePrefix="0" xfId="0"/>
    <xf numFmtId="0" fontId="6" fillId="3" borderId="1" pivotButton="0" quotePrefix="0" xfId="0"/>
    <xf numFmtId="0" fontId="0" fillId="0" borderId="1" pivotButton="0" quotePrefix="0" xfId="0"/>
    <xf numFmtId="0" fontId="6" fillId="0" borderId="1" pivotButton="0" quotePrefix="0" xfId="0"/>
    <xf numFmtId="166" fontId="5" fillId="3" borderId="1" pivotButton="0" quotePrefix="0" xfId="0"/>
    <xf numFmtId="166" fontId="5" fillId="0" borderId="1" pivotButton="0" quotePrefix="0" xfId="0"/>
    <xf numFmtId="0" fontId="4" fillId="7" borderId="1" pivotButton="0" quotePrefix="0" xfId="0"/>
    <xf numFmtId="0" fontId="5" fillId="7" borderId="1" pivotButton="0" quotePrefix="0" xfId="0"/>
    <xf numFmtId="166" fontId="4" fillId="7" borderId="1" pivotButton="0" quotePrefix="0" xfId="0"/>
    <xf numFmtId="0" fontId="6" fillId="7" borderId="1"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CAF50"/>
    <outlinePr summaryBelow="1" summaryRight="1"/>
    <pageSetUpPr/>
  </sheetPr>
  <dimension ref="A1:F58"/>
  <sheetViews>
    <sheetView workbookViewId="0">
      <selection activeCell="A1" sqref="A1"/>
    </sheetView>
  </sheetViews>
  <sheetFormatPr baseColWidth="8" defaultRowHeight="15"/>
  <cols>
    <col width="24" customWidth="1" min="1" max="1"/>
    <col width="85" customWidth="1" min="2" max="2"/>
  </cols>
  <sheetData>
    <row r="1" ht="40" customHeight="1">
      <c r="A1" s="1" t="inlineStr">
        <is>
          <t>Gratuity Calculation Template</t>
        </is>
      </c>
    </row>
    <row r="2">
      <c r="A2" s="2" t="inlineStr">
        <is>
          <t>Free Excel Template for Indian Businesses | Powered by Attendo (formerly Petpooja Payroll)</t>
        </is>
      </c>
    </row>
    <row r="4">
      <c r="A4" s="3" t="inlineStr">
        <is>
          <t>How to Use This Template</t>
        </is>
      </c>
    </row>
    <row r="6">
      <c r="A6" s="4" t="inlineStr">
        <is>
          <t>1. Overview</t>
        </is>
      </c>
    </row>
    <row r="7">
      <c r="B7" s="5" t="inlineStr">
        <is>
          <t>Gratuity is a statutory benefit payable to employees who have completed at least 5 years</t>
        </is>
      </c>
    </row>
    <row r="8">
      <c r="B8" s="5" t="inlineStr">
        <is>
          <t>of continuous service. This is governed by the Payment of Gratuity Act, 1972.</t>
        </is>
      </c>
    </row>
    <row r="9">
      <c r="B9" s="5" t="inlineStr">
        <is>
          <t>This template calculates the gratuity amount, checks eligibility, and shows tax implications.</t>
        </is>
      </c>
    </row>
    <row r="11">
      <c r="A11" s="4" t="inlineStr">
        <is>
          <t>2. Getting Started</t>
        </is>
      </c>
    </row>
    <row r="12">
      <c r="B12" s="5" t="inlineStr">
        <is>
          <t>Step 1: Go to the 'Gratuity Calculator' sheet.</t>
        </is>
      </c>
    </row>
    <row r="13">
      <c r="B13" s="5" t="inlineStr">
        <is>
          <t>Step 2: Fill in the yellow cells: employee name, date of joining, last working day,</t>
        </is>
      </c>
    </row>
    <row r="14">
      <c r="B14" s="5" t="inlineStr">
        <is>
          <t xml:space="preserve">        last drawn monthly Basic salary, and Dearness Allowance (if any).</t>
        </is>
      </c>
    </row>
    <row r="15">
      <c r="B15" s="5" t="inlineStr">
        <is>
          <t>Step 3: The blue cells auto-calculate service years, gratuity amount, and tax exemption.</t>
        </is>
      </c>
    </row>
    <row r="16">
      <c r="B16" s="5" t="inlineStr">
        <is>
          <t>Step 4: For multiple employees, use the 'Team View' sheet (up to 25 employees).</t>
        </is>
      </c>
    </row>
    <row r="17">
      <c r="B17" s="5" t="inlineStr">
        <is>
          <t>Step 5: Refer to the 'Quick Reference' sheet for eligibility rules and legal notes.</t>
        </is>
      </c>
    </row>
    <row r="19">
      <c r="A19" s="4" t="inlineStr">
        <is>
          <t>3. Key Terms</t>
        </is>
      </c>
    </row>
    <row r="20">
      <c r="A20" s="4" t="inlineStr">
        <is>
          <t>Gratuity</t>
        </is>
      </c>
      <c r="B20" s="5" t="inlineStr">
        <is>
          <t>Statutory payment to an employee for long service (5+ years)</t>
        </is>
      </c>
    </row>
    <row r="21">
      <c r="A21" s="4" t="inlineStr">
        <is>
          <t>Last Drawn Salary</t>
        </is>
      </c>
      <c r="B21" s="5" t="inlineStr">
        <is>
          <t>Basic salary + Dearness Allowance drawn in the last month of service</t>
        </is>
      </c>
    </row>
    <row r="22">
      <c r="A22" s="4" t="inlineStr">
        <is>
          <t>Completed Years</t>
        </is>
      </c>
      <c r="B22" s="5" t="inlineStr">
        <is>
          <t>If remaining months after full years &gt;= 6, rounds up to next full year</t>
        </is>
      </c>
    </row>
    <row r="23">
      <c r="A23" s="4" t="inlineStr">
        <is>
          <t>Maximum Limit</t>
        </is>
      </c>
      <c r="B23" s="5" t="inlineStr">
        <is>
          <t>Rs.20,00,000 (as per 2018 amendment, effective 29-Mar-2018)</t>
        </is>
      </c>
    </row>
    <row r="25">
      <c r="A25" s="4" t="inlineStr">
        <is>
          <t>4. Gratuity Formula</t>
        </is>
      </c>
    </row>
    <row r="26">
      <c r="A26" s="4" t="inlineStr">
        <is>
          <t>For employees covered</t>
        </is>
      </c>
      <c r="B26" s="5" t="inlineStr">
        <is>
          <t>Gratuity = (Last Drawn Salary x 15 x Completed Years) / 26</t>
        </is>
      </c>
    </row>
    <row r="27">
      <c r="A27" s="4" t="inlineStr">
        <is>
          <t>under the Act:</t>
        </is>
      </c>
      <c r="B27" s="5" t="inlineStr">
        <is>
          <t>Where 15 = days per year, 26 = working days per month</t>
        </is>
      </c>
    </row>
    <row r="29">
      <c r="A29" s="4" t="inlineStr">
        <is>
          <t>For piece-rate or</t>
        </is>
      </c>
      <c r="B29" s="5" t="inlineStr">
        <is>
          <t>Gratuity = Average Daily Wage x 15 x Completed Years</t>
        </is>
      </c>
    </row>
    <row r="30">
      <c r="A30" s="4" t="inlineStr">
        <is>
          <t>seasonal employees:</t>
        </is>
      </c>
      <c r="B30" s="5" t="inlineStr">
        <is>
          <t>Daily Wage = total wages of last 3 months / days worked (no /26)</t>
        </is>
      </c>
    </row>
    <row r="32">
      <c r="A32" s="4" t="inlineStr">
        <is>
          <t>5. Legal References</t>
        </is>
      </c>
    </row>
    <row r="33">
      <c r="B33" s="5" t="inlineStr">
        <is>
          <t>Payment of Gratuity Act, 1972:</t>
        </is>
      </c>
    </row>
    <row r="34">
      <c r="B34" s="5" t="inlineStr">
        <is>
          <t xml:space="preserve">  Section 2(e): Definition of 'employee'</t>
        </is>
      </c>
    </row>
    <row r="35">
      <c r="B35" s="5" t="inlineStr">
        <is>
          <t xml:space="preserve">  Section 4: Payment of gratuity (formula, eligibility, ceiling)</t>
        </is>
      </c>
    </row>
    <row r="36">
      <c r="B36" s="5" t="inlineStr">
        <is>
          <t xml:space="preserve">  Section 4(2): Formula, completed years (6-month rounding rule), piece-rate</t>
        </is>
      </c>
    </row>
    <row r="37">
      <c r="B37" s="5" t="inlineStr">
        <is>
          <t xml:space="preserve">  Section 4(3): Maximum gratuity ceiling (Rs.20,00,000, Govt can revise)</t>
        </is>
      </c>
    </row>
    <row r="38">
      <c r="B38" s="5" t="inlineStr">
        <is>
          <t xml:space="preserve">  Section 4(6): Forfeiture for misconduct causing damage</t>
        </is>
      </c>
    </row>
    <row r="39">
      <c r="B39" s="5" t="inlineStr">
        <is>
          <t xml:space="preserve">  Section 7: Determination of gratuity by Controlling Authority</t>
        </is>
      </c>
    </row>
    <row r="41">
      <c r="B41" s="5" t="inlineStr">
        <is>
          <t>Income Tax Act, 1961:</t>
        </is>
      </c>
    </row>
    <row r="42">
      <c r="B42" s="5" t="inlineStr">
        <is>
          <t xml:space="preserve">  Section 10(10): Tax exemption on gratuity</t>
        </is>
      </c>
    </row>
    <row r="43">
      <c r="B43" s="5" t="inlineStr">
        <is>
          <t xml:space="preserve">    Government employees: fully exempt</t>
        </is>
      </c>
    </row>
    <row r="44">
      <c r="B44" s="5" t="inlineStr">
        <is>
          <t xml:space="preserve">    Covered under Gratuity Act: exempt up to Rs.20,00,000</t>
        </is>
      </c>
    </row>
    <row r="45">
      <c r="B45" s="5" t="inlineStr">
        <is>
          <t xml:space="preserve">    Not covered: exempt up to Rs.20,00,000 (half-month salary x years)</t>
        </is>
      </c>
    </row>
    <row r="47">
      <c r="A47" s="4" t="inlineStr">
        <is>
          <t>6. Important Notes</t>
        </is>
      </c>
    </row>
    <row r="48">
      <c r="B48" s="5" t="inlineStr">
        <is>
          <t>The Act applies to every factory, mine, oilfield, plantation, port, and railway company,</t>
        </is>
      </c>
    </row>
    <row r="49">
      <c r="B49" s="5" t="inlineStr">
        <is>
          <t>and to every shop or establishment with 10 or more employees on any day in the preceding</t>
        </is>
      </c>
    </row>
    <row r="50">
      <c r="B50" s="5" t="inlineStr">
        <is>
          <t>12 months. Once applicable, it continues to apply even if employee count falls below 10.</t>
        </is>
      </c>
    </row>
    <row r="52">
      <c r="B52" s="5" t="inlineStr">
        <is>
          <t>Exception: Gratuity is payable even without 5 years if the employee dies or becomes</t>
        </is>
      </c>
    </row>
    <row r="53">
      <c r="B53" s="5" t="inlineStr">
        <is>
          <t>disabled. In case of death, gratuity is paid to the nominee (Section 4(1)).</t>
        </is>
      </c>
    </row>
    <row r="55">
      <c r="A55" s="4" t="inlineStr">
        <is>
          <t>7. Need Help?</t>
        </is>
      </c>
    </row>
    <row r="56">
      <c r="B56" s="5" t="inlineStr">
        <is>
          <t>Attendo: +91-72280 34343 / getpayroll@petpooja.com</t>
        </is>
      </c>
    </row>
    <row r="58">
      <c r="A58" s="6" t="inlineStr">
        <is>
          <t>Powered by Attendo (formerly Petpooja Payroll) | attendohr.com | 2026 Prayosha Food Services Pvt. Ltd.</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2:F2"/>
    <mergeCell ref="A58:F58"/>
    <mergeCell ref="A1:F1"/>
    <mergeCell ref="A4:F4"/>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E50"/>
  <sheetViews>
    <sheetView workbookViewId="0">
      <selection activeCell="A1" sqref="A1"/>
    </sheetView>
  </sheetViews>
  <sheetFormatPr baseColWidth="8" defaultRowHeight="15"/>
  <cols>
    <col width="38" customWidth="1" min="1" max="1"/>
    <col width="3" customWidth="1" min="2" max="2"/>
    <col width="28" customWidth="1" min="3" max="3"/>
    <col width="3" customWidth="1" min="4" max="4"/>
    <col width="48" customWidth="1" min="5" max="5"/>
  </cols>
  <sheetData>
    <row r="1" ht="36" customHeight="1">
      <c r="A1" s="7" t="inlineStr">
        <is>
          <t>Gratuity Calculation Template</t>
        </is>
      </c>
    </row>
    <row r="2">
      <c r="A2" s="8" t="inlineStr">
        <is>
          <t>Yellow cells = your inputs. Blue cells = auto-calculated. Green = final gratuity.</t>
        </is>
      </c>
    </row>
    <row r="4" ht="26" customHeight="1">
      <c r="A4" s="9" t="inlineStr">
        <is>
          <t>EMPLOYEE DETAILS</t>
        </is>
      </c>
    </row>
    <row r="5">
      <c r="A5" s="10" t="inlineStr">
        <is>
          <t>Employee Name</t>
        </is>
      </c>
      <c r="C5" s="11" t="n"/>
      <c r="E5" s="6" t="inlineStr">
        <is>
          <t>Full name as per records</t>
        </is>
      </c>
    </row>
    <row r="6">
      <c r="A6" s="10" t="inlineStr">
        <is>
          <t>Employee ID</t>
        </is>
      </c>
      <c r="C6" s="11" t="n"/>
      <c r="E6" s="6" t="inlineStr">
        <is>
          <t>Company employee ID</t>
        </is>
      </c>
    </row>
    <row r="7">
      <c r="A7" s="10" t="inlineStr">
        <is>
          <t>Department</t>
        </is>
      </c>
      <c r="C7" s="11" t="n"/>
      <c r="E7" s="6" t="inlineStr">
        <is>
          <t>e.g. Kitchen, Admin, Sales</t>
        </is>
      </c>
    </row>
    <row r="8">
      <c r="A8" s="10" t="inlineStr">
        <is>
          <t>Designation</t>
        </is>
      </c>
      <c r="C8" s="11" t="n"/>
      <c r="E8" s="6" t="inlineStr">
        <is>
          <t>e.g. Head Chef, Manager</t>
        </is>
      </c>
    </row>
    <row r="10" ht="26" customHeight="1">
      <c r="A10" s="9" t="inlineStr">
        <is>
          <t>SERVICE DETAILS</t>
        </is>
      </c>
    </row>
    <row r="11">
      <c r="A11" s="12" t="inlineStr">
        <is>
          <t>Date of Joining</t>
        </is>
      </c>
      <c r="C11" s="13" t="n">
        <v>43556</v>
      </c>
      <c r="E11" s="6" t="inlineStr">
        <is>
          <t>DD-MMM-YYYY format</t>
        </is>
      </c>
    </row>
    <row r="12">
      <c r="A12" s="12" t="inlineStr">
        <is>
          <t>Last Working Day (LWD)</t>
        </is>
      </c>
      <c r="C12" s="13" t="n">
        <v>46203</v>
      </c>
      <c r="E12" s="6" t="inlineStr">
        <is>
          <t>DD-MMM-YYYY format</t>
        </is>
      </c>
    </row>
    <row r="13">
      <c r="A13" s="12" t="inlineStr">
        <is>
          <t>Exit Reason</t>
        </is>
      </c>
      <c r="C13" s="11" t="inlineStr">
        <is>
          <t>Resignation</t>
        </is>
      </c>
      <c r="E13" s="6" t="inlineStr">
        <is>
          <t>Select from dropdown</t>
        </is>
      </c>
    </row>
    <row r="15">
      <c r="A15" s="12" t="inlineStr">
        <is>
          <t>Total Days of Service</t>
        </is>
      </c>
      <c r="C15" s="14">
        <f>IF(AND(C11&lt;&gt;"",C12&lt;&gt;""),C12-C11,0)</f>
        <v/>
      </c>
      <c r="E15" s="6" t="inlineStr">
        <is>
          <t>Auto-calculated</t>
        </is>
      </c>
    </row>
    <row r="16">
      <c r="A16" s="12" t="inlineStr">
        <is>
          <t>Full Years of Service</t>
        </is>
      </c>
      <c r="C16" s="14">
        <f>IF(C15&gt;0,INT(C15/365.25),0)</f>
        <v/>
      </c>
    </row>
    <row r="17">
      <c r="A17" s="12" t="inlineStr">
        <is>
          <t>Remaining Months</t>
        </is>
      </c>
      <c r="C17" s="14">
        <f>IF(C15&gt;0,INT(MOD(C15,365.25)/30.44),0)</f>
        <v/>
      </c>
    </row>
    <row r="18">
      <c r="A18" s="12" t="inlineStr">
        <is>
          <t>Completed Years (for Gratuity)</t>
        </is>
      </c>
      <c r="C18" s="14">
        <f>IF(C15&gt;0,IF(C17&gt;=6,C16+1,C16),0)</f>
        <v/>
      </c>
      <c r="E18" s="6" t="inlineStr">
        <is>
          <t>If remaining months &gt;= 6, rounds up (Section 4(2))</t>
        </is>
      </c>
    </row>
    <row r="20" ht="26" customHeight="1">
      <c r="A20" s="9" t="inlineStr">
        <is>
          <t>SALARY DETAILS (Last Drawn)</t>
        </is>
      </c>
    </row>
    <row r="21">
      <c r="A21" s="12" t="inlineStr">
        <is>
          <t>Monthly Basic Salary (Rs.)</t>
        </is>
      </c>
      <c r="C21" s="15" t="n">
        <v>18000</v>
      </c>
      <c r="E21" s="6" t="inlineStr">
        <is>
          <t>Last drawn monthly basic</t>
        </is>
      </c>
    </row>
    <row r="22">
      <c r="A22" s="12" t="inlineStr">
        <is>
          <t>Dearness Allowance (Rs.)</t>
        </is>
      </c>
      <c r="C22" s="15" t="n">
        <v>0</v>
      </c>
      <c r="E22" s="6" t="inlineStr">
        <is>
          <t>Monthly DA, if applicable. Enter 0 if none.</t>
        </is>
      </c>
    </row>
    <row r="23">
      <c r="A23" s="12" t="inlineStr">
        <is>
          <t>Last Drawn Salary (Basic + DA)</t>
        </is>
      </c>
      <c r="C23" s="16">
        <f>C21+C22</f>
        <v/>
      </c>
      <c r="E23" s="6" t="inlineStr">
        <is>
          <t>This is the wage used in gratuity formula</t>
        </is>
      </c>
    </row>
    <row r="25" ht="26" customHeight="1">
      <c r="A25" s="9" t="inlineStr">
        <is>
          <t>GRATUITY CALCULATION</t>
        </is>
      </c>
    </row>
    <row r="26">
      <c r="A26" s="12" t="inlineStr">
        <is>
          <t>Step 1: Last Drawn Salary</t>
        </is>
      </c>
      <c r="C26" s="17">
        <f>C23</f>
        <v/>
      </c>
      <c r="E26" s="6" t="inlineStr">
        <is>
          <t>Basic + DA from above</t>
        </is>
      </c>
    </row>
    <row r="27">
      <c r="A27" s="12" t="inlineStr">
        <is>
          <t>Step 2: Completed Years of Service</t>
        </is>
      </c>
      <c r="C27" s="14">
        <f>C18</f>
        <v/>
      </c>
    </row>
    <row r="28">
      <c r="A28" s="18" t="inlineStr">
        <is>
          <t>Step 3: Formula Numerator</t>
        </is>
      </c>
      <c r="C28" s="17">
        <f>C26*15*C27</f>
        <v/>
      </c>
      <c r="E28" s="6">
        <f> Last Drawn Salary x 15 x Years</f>
        <v/>
      </c>
    </row>
    <row r="29">
      <c r="A29" s="18" t="inlineStr">
        <is>
          <t>Step 4: Divide by 26</t>
        </is>
      </c>
      <c r="C29" s="17">
        <f>IF(C27&gt;0,ROUND(C28/26,0),0)</f>
        <v/>
      </c>
      <c r="E29" s="6">
        <f> Numerator / 26 (working days per month)</f>
        <v/>
      </c>
    </row>
    <row r="31" ht="30" customHeight="1">
      <c r="A31" s="12" t="inlineStr">
        <is>
          <t>Eligible for Gratuity?</t>
        </is>
      </c>
      <c r="C31" s="19">
        <f>IF(OR(C13="Death",C13="Disability"),"YES (no 5-year rule for death/disability)",IF(C18&gt;=5,"YES","NO, less than 5 completed years"))</f>
        <v/>
      </c>
      <c r="E31" s="6" t="inlineStr">
        <is>
          <t>Section 4(1): No 5-year rule for death or disability</t>
        </is>
      </c>
    </row>
    <row r="33">
      <c r="A33" s="12" t="inlineStr">
        <is>
          <t>Calculated Gratuity Amount</t>
        </is>
      </c>
      <c r="C33" s="20">
        <f>IF(OR(C13="Death",C13="Disability"),C29,IF(C18&gt;=5,C29,0))</f>
        <v/>
      </c>
      <c r="E33" s="6" t="inlineStr">
        <is>
          <t>Rs.0 if not eligible (unless death/disability)</t>
        </is>
      </c>
    </row>
    <row r="34">
      <c r="A34" s="12" t="inlineStr">
        <is>
          <t>Maximum Limit (Section 4(3))</t>
        </is>
      </c>
      <c r="C34" s="21" t="n">
        <v>2000000</v>
      </c>
      <c r="E34" s="6" t="inlineStr">
        <is>
          <t>Rs.20,00,000 per 2018 amendment (29-Mar-2018)</t>
        </is>
      </c>
    </row>
    <row r="36" ht="32" customHeight="1">
      <c r="A36" s="22" t="inlineStr">
        <is>
          <t>GRATUITY PAYABLE</t>
        </is>
      </c>
      <c r="C36" s="23">
        <f>MIN(C33,C34)</f>
        <v/>
      </c>
    </row>
    <row r="38" ht="26" customHeight="1">
      <c r="A38" s="9" t="inlineStr">
        <is>
          <t>TAX IMPLICATIONS (Section 10(10) of Income Tax Act)</t>
        </is>
      </c>
    </row>
    <row r="39">
      <c r="A39" s="12" t="inlineStr">
        <is>
          <t>Employee Type</t>
        </is>
      </c>
      <c r="C39" s="11" t="inlineStr">
        <is>
          <t>Covered under Gratuity Act</t>
        </is>
      </c>
      <c r="E39" s="6" t="inlineStr">
        <is>
          <t>Select from dropdown</t>
        </is>
      </c>
    </row>
    <row r="40">
      <c r="A40" s="12" t="inlineStr">
        <is>
          <t>Tax Exemption Limit</t>
        </is>
      </c>
      <c r="C40" s="20">
        <f>IF(C39="Government Employee","Fully Exempt",2000000)</f>
        <v/>
      </c>
      <c r="E40" s="6" t="inlineStr">
        <is>
          <t>Government: fully exempt. Others: Rs.20,00,000 max</t>
        </is>
      </c>
    </row>
    <row r="41">
      <c r="A41" s="12" t="inlineStr">
        <is>
          <t>Gratuity Payable</t>
        </is>
      </c>
      <c r="C41" s="20">
        <f>C36</f>
        <v/>
      </c>
    </row>
    <row r="42">
      <c r="A42" s="12" t="inlineStr">
        <is>
          <t>Taxable Gratuity</t>
        </is>
      </c>
      <c r="C42" s="20">
        <f>IF(C39="Government Employee",0,MAX(C41-2000000,0))</f>
        <v/>
      </c>
      <c r="E42" s="6" t="inlineStr">
        <is>
          <t>Amount exceeding exemption limit is taxable as income</t>
        </is>
      </c>
    </row>
    <row r="43">
      <c r="A43" s="12" t="inlineStr">
        <is>
          <t>Tax-Exempt Portion</t>
        </is>
      </c>
      <c r="C43" s="24">
        <f>C41-C42</f>
        <v/>
      </c>
    </row>
    <row r="45" ht="26" customHeight="1">
      <c r="A45" s="9" t="inlineStr">
        <is>
          <t>FORFEITURE CHECK (Section 4(6))</t>
        </is>
      </c>
    </row>
    <row r="46" ht="32" customHeight="1">
      <c r="A46" s="25" t="inlineStr">
        <is>
          <t>Was termination for misconduct
causing damage to employer?</t>
        </is>
      </c>
      <c r="C46" s="11" t="inlineStr">
        <is>
          <t>No</t>
        </is>
      </c>
    </row>
    <row r="47">
      <c r="A47" s="12" t="inlineStr">
        <is>
          <t>Damage Amount (if applicable)</t>
        </is>
      </c>
      <c r="C47" s="15" t="n">
        <v>0</v>
      </c>
      <c r="E47" s="6" t="inlineStr">
        <is>
          <t>Amount of damage caused. Gratuity forfeited to this extent.</t>
        </is>
      </c>
    </row>
    <row r="48">
      <c r="A48" s="12" t="inlineStr">
        <is>
          <t>Net Gratuity After Forfeiture</t>
        </is>
      </c>
      <c r="C48" s="26">
        <f>IF(C46="No",C36,IF(C46="Yes - Full Forfeiture",0,MAX(C36-C47,0)))</f>
        <v/>
      </c>
      <c r="E48" s="6" t="inlineStr">
        <is>
          <t>Final amount after any forfeiture deduction</t>
        </is>
      </c>
    </row>
    <row r="50">
      <c r="A50" s="6" t="inlineStr">
        <is>
          <t>Powered by Attendo (formerly Petpooja Payroll) | attendohr.com | +91-72280 34343</t>
        </is>
      </c>
    </row>
  </sheetData>
  <mergeCells count="10">
    <mergeCell ref="A50:E50"/>
    <mergeCell ref="A4:E4"/>
    <mergeCell ref="A20:E20"/>
    <mergeCell ref="A38:E38"/>
    <mergeCell ref="A2:E2"/>
    <mergeCell ref="A10:E10"/>
    <mergeCell ref="A25:E25"/>
    <mergeCell ref="A36:B36"/>
    <mergeCell ref="A1:E1"/>
    <mergeCell ref="A45:E45"/>
  </mergeCells>
  <dataValidations count="3">
    <dataValidation sqref="C13" showDropDown="0" showInputMessage="0" showErrorMessage="0" allowBlank="0" error="Select exit reason from the dropdown" type="list">
      <formula1>"Resignation,Retirement,Termination,Death,Disability,End of Contract"</formula1>
    </dataValidation>
    <dataValidation sqref="C39" showDropDown="0" showInputMessage="0" showErrorMessage="0" allowBlank="0" type="list">
      <formula1>"Government Employee,Covered under Gratuity Act,Not Covered under Gratuity Act"</formula1>
    </dataValidation>
    <dataValidation sqref="C46" showDropDown="0" showInputMessage="0" showErrorMessage="0" allowBlank="0" type="list">
      <formula1>"No,Yes - Partial Forfeiture,Yes - Full Forfeiture"</formula1>
    </dataValidation>
  </dataValidations>
  <pageMargins left="0.75" right="0.75" top="1" bottom="1" header="0.5" footer="0.5"/>
</worksheet>
</file>

<file path=xl/worksheets/sheet3.xml><?xml version="1.0" encoding="utf-8"?>
<worksheet xmlns="http://schemas.openxmlformats.org/spreadsheetml/2006/main">
  <sheetPr>
    <tabColor rgb="000B1120"/>
    <outlinePr summaryBelow="1" summaryRight="1"/>
    <pageSetUpPr/>
  </sheetPr>
  <dimension ref="A1:N37"/>
  <sheetViews>
    <sheetView workbookViewId="0">
      <selection activeCell="A1" sqref="A1"/>
    </sheetView>
  </sheetViews>
  <sheetFormatPr baseColWidth="8" defaultRowHeight="15"/>
  <cols>
    <col width="4" customWidth="1" min="1" max="1"/>
    <col width="22" customWidth="1" min="2" max="2"/>
    <col width="14" customWidth="1" min="3" max="3"/>
    <col width="14" customWidth="1" min="4" max="4"/>
    <col width="16" customWidth="1" min="5" max="5"/>
    <col width="14" customWidth="1" min="6" max="6"/>
    <col width="16" customWidth="1" min="7" max="7"/>
    <col width="10" customWidth="1" min="8" max="8"/>
    <col width="10" customWidth="1" min="9" max="9"/>
    <col width="12" customWidth="1" min="10" max="10"/>
    <col width="12" customWidth="1" min="11" max="11"/>
    <col width="10" customWidth="1" min="12" max="12"/>
    <col width="16" customWidth="1" min="13" max="13"/>
    <col width="18" customWidth="1" min="14" max="14"/>
  </cols>
  <sheetData>
    <row r="1" ht="32" customHeight="1">
      <c r="A1" s="27" t="inlineStr">
        <is>
          <t>Gratuity Calculator: Team View (up to 25 Employees)</t>
        </is>
      </c>
    </row>
    <row r="2">
      <c r="A2" s="8" t="inlineStr">
        <is>
          <t>Fill yellow columns. Blue columns auto-calculate. Green column = final gratuity payable.</t>
        </is>
      </c>
    </row>
    <row r="4" ht="36" customHeight="1">
      <c r="A4" s="28" t="inlineStr">
        <is>
          <t>#</t>
        </is>
      </c>
      <c r="B4" s="28" t="inlineStr">
        <is>
          <t>Employee Name</t>
        </is>
      </c>
      <c r="C4" s="28" t="inlineStr">
        <is>
          <t>Date of Joining</t>
        </is>
      </c>
      <c r="D4" s="28" t="inlineStr">
        <is>
          <t>Last Working Day</t>
        </is>
      </c>
      <c r="E4" s="28" t="inlineStr">
        <is>
          <t>Monthly Basic (Rs.)</t>
        </is>
      </c>
      <c r="F4" s="28" t="inlineStr">
        <is>
          <t>Monthly DA (Rs.)</t>
        </is>
      </c>
      <c r="G4" s="28" t="inlineStr">
        <is>
          <t>Last Drawn Salary</t>
        </is>
      </c>
      <c r="H4" s="28" t="inlineStr">
        <is>
          <t>Total Days</t>
        </is>
      </c>
      <c r="I4" s="28" t="inlineStr">
        <is>
          <t>Full Years</t>
        </is>
      </c>
      <c r="J4" s="28" t="inlineStr">
        <is>
          <t>Remaining Months</t>
        </is>
      </c>
      <c r="K4" s="28" t="inlineStr">
        <is>
          <t>Completed Years</t>
        </is>
      </c>
      <c r="L4" s="28" t="inlineStr">
        <is>
          <t>Eligible?</t>
        </is>
      </c>
      <c r="M4" s="28" t="inlineStr">
        <is>
          <t>Gratuity (Rs.)</t>
        </is>
      </c>
      <c r="N4" s="28" t="inlineStr">
        <is>
          <t>Capped Gratuity (Rs.)</t>
        </is>
      </c>
    </row>
    <row r="5">
      <c r="A5" s="29" t="n">
        <v>1</v>
      </c>
      <c r="B5" s="11" t="inlineStr">
        <is>
          <t>Rajesh Kumar</t>
        </is>
      </c>
      <c r="C5" s="13" t="n">
        <v>43191</v>
      </c>
      <c r="D5" s="13" t="n">
        <v>46203</v>
      </c>
      <c r="E5" s="15" t="n">
        <v>22000</v>
      </c>
      <c r="F5" s="15" t="n">
        <v>0</v>
      </c>
      <c r="G5" s="17">
        <f>IF(E5="","",E5+F5)</f>
        <v/>
      </c>
      <c r="H5" s="14">
        <f>IF(AND(C5&lt;&gt;"",D5&lt;&gt;""),D5-C5,"")</f>
        <v/>
      </c>
      <c r="I5" s="14">
        <f>IF(H5="","",INT(H5/365.25))</f>
        <v/>
      </c>
      <c r="J5" s="14">
        <f>IF(H5="","",INT(MOD(H5,365.25)/30.44))</f>
        <v/>
      </c>
      <c r="K5" s="14">
        <f>IF(H5="","",IF(J5&gt;=6,I5+1,I5))</f>
        <v/>
      </c>
      <c r="L5" s="30">
        <f>IF(K5="","",IF(K5&gt;=5,"Yes","No"))</f>
        <v/>
      </c>
      <c r="M5" s="17">
        <f>IF(OR(K5="",K5&lt;5),0,ROUND((G5*15*K5)/26,0))</f>
        <v/>
      </c>
      <c r="N5" s="31">
        <f>IF(M5=0,0,MIN(M5,2000000))</f>
        <v/>
      </c>
    </row>
    <row r="6">
      <c r="A6" s="32" t="n">
        <v>2</v>
      </c>
      <c r="B6" s="11" t="inlineStr">
        <is>
          <t>Priya Sharma</t>
        </is>
      </c>
      <c r="C6" s="13" t="n">
        <v>44058</v>
      </c>
      <c r="D6" s="13" t="n">
        <v>46173</v>
      </c>
      <c r="E6" s="15" t="n">
        <v>16000</v>
      </c>
      <c r="F6" s="15" t="n">
        <v>2000</v>
      </c>
      <c r="G6" s="17">
        <f>IF(E6="","",E6+F6)</f>
        <v/>
      </c>
      <c r="H6" s="14">
        <f>IF(AND(C6&lt;&gt;"",D6&lt;&gt;""),D6-C6,"")</f>
        <v/>
      </c>
      <c r="I6" s="14">
        <f>IF(H6="","",INT(H6/365.25))</f>
        <v/>
      </c>
      <c r="J6" s="14">
        <f>IF(H6="","",INT(MOD(H6,365.25)/30.44))</f>
        <v/>
      </c>
      <c r="K6" s="14">
        <f>IF(H6="","",IF(J6&gt;=6,I6+1,I6))</f>
        <v/>
      </c>
      <c r="L6" s="30">
        <f>IF(K6="","",IF(K6&gt;=5,"Yes","No"))</f>
        <v/>
      </c>
      <c r="M6" s="17">
        <f>IF(OR(K6="",K6&lt;5),0,ROUND((G6*15*K6)/26,0))</f>
        <v/>
      </c>
      <c r="N6" s="31">
        <f>IF(M6=0,0,MIN(M6,2000000))</f>
        <v/>
      </c>
    </row>
    <row r="7">
      <c r="A7" s="29" t="n">
        <v>3</v>
      </c>
      <c r="B7" s="11" t="inlineStr">
        <is>
          <t>Amit Patel</t>
        </is>
      </c>
      <c r="C7" s="13" t="n">
        <v>42014</v>
      </c>
      <c r="D7" s="13" t="n">
        <v>46188</v>
      </c>
      <c r="E7" s="15" t="n">
        <v>28000</v>
      </c>
      <c r="F7" s="15" t="n">
        <v>0</v>
      </c>
      <c r="G7" s="17">
        <f>IF(E7="","",E7+F7)</f>
        <v/>
      </c>
      <c r="H7" s="14">
        <f>IF(AND(C7&lt;&gt;"",D7&lt;&gt;""),D7-C7,"")</f>
        <v/>
      </c>
      <c r="I7" s="14">
        <f>IF(H7="","",INT(H7/365.25))</f>
        <v/>
      </c>
      <c r="J7" s="14">
        <f>IF(H7="","",INT(MOD(H7,365.25)/30.44))</f>
        <v/>
      </c>
      <c r="K7" s="14">
        <f>IF(H7="","",IF(J7&gt;=6,I7+1,I7))</f>
        <v/>
      </c>
      <c r="L7" s="30">
        <f>IF(K7="","",IF(K7&gt;=5,"Yes","No"))</f>
        <v/>
      </c>
      <c r="M7" s="17">
        <f>IF(OR(K7="",K7&lt;5),0,ROUND((G7*15*K7)/26,0))</f>
        <v/>
      </c>
      <c r="N7" s="31">
        <f>IF(M7=0,0,MIN(M7,2000000))</f>
        <v/>
      </c>
    </row>
    <row r="8">
      <c r="A8" s="32" t="n">
        <v>4</v>
      </c>
      <c r="B8" s="11" t="n"/>
      <c r="C8" s="13" t="n"/>
      <c r="D8" s="13" t="n"/>
      <c r="E8" s="15" t="n"/>
      <c r="F8" s="15" t="n"/>
      <c r="G8" s="17">
        <f>IF(E8="","",E8+F8)</f>
        <v/>
      </c>
      <c r="H8" s="14">
        <f>IF(AND(C8&lt;&gt;"",D8&lt;&gt;""),D8-C8,"")</f>
        <v/>
      </c>
      <c r="I8" s="14">
        <f>IF(H8="","",INT(H8/365.25))</f>
        <v/>
      </c>
      <c r="J8" s="14">
        <f>IF(H8="","",INT(MOD(H8,365.25)/30.44))</f>
        <v/>
      </c>
      <c r="K8" s="14">
        <f>IF(H8="","",IF(J8&gt;=6,I8+1,I8))</f>
        <v/>
      </c>
      <c r="L8" s="30">
        <f>IF(K8="","",IF(K8&gt;=5,"Yes","No"))</f>
        <v/>
      </c>
      <c r="M8" s="17">
        <f>IF(OR(K8="",K8&lt;5),0,ROUND((G8*15*K8)/26,0))</f>
        <v/>
      </c>
      <c r="N8" s="31">
        <f>IF(M8=0,0,MIN(M8,2000000))</f>
        <v/>
      </c>
    </row>
    <row r="9">
      <c r="A9" s="29" t="n">
        <v>5</v>
      </c>
      <c r="B9" s="11" t="n"/>
      <c r="C9" s="13" t="n"/>
      <c r="D9" s="13" t="n"/>
      <c r="E9" s="15" t="n"/>
      <c r="F9" s="15" t="n"/>
      <c r="G9" s="17">
        <f>IF(E9="","",E9+F9)</f>
        <v/>
      </c>
      <c r="H9" s="14">
        <f>IF(AND(C9&lt;&gt;"",D9&lt;&gt;""),D9-C9,"")</f>
        <v/>
      </c>
      <c r="I9" s="14">
        <f>IF(H9="","",INT(H9/365.25))</f>
        <v/>
      </c>
      <c r="J9" s="14">
        <f>IF(H9="","",INT(MOD(H9,365.25)/30.44))</f>
        <v/>
      </c>
      <c r="K9" s="14">
        <f>IF(H9="","",IF(J9&gt;=6,I9+1,I9))</f>
        <v/>
      </c>
      <c r="L9" s="30">
        <f>IF(K9="","",IF(K9&gt;=5,"Yes","No"))</f>
        <v/>
      </c>
      <c r="M9" s="17">
        <f>IF(OR(K9="",K9&lt;5),0,ROUND((G9*15*K9)/26,0))</f>
        <v/>
      </c>
      <c r="N9" s="31">
        <f>IF(M9=0,0,MIN(M9,2000000))</f>
        <v/>
      </c>
    </row>
    <row r="10">
      <c r="A10" s="32" t="n">
        <v>6</v>
      </c>
      <c r="B10" s="11" t="n"/>
      <c r="C10" s="13" t="n"/>
      <c r="D10" s="13" t="n"/>
      <c r="E10" s="15" t="n"/>
      <c r="F10" s="15" t="n"/>
      <c r="G10" s="17">
        <f>IF(E10="","",E10+F10)</f>
        <v/>
      </c>
      <c r="H10" s="14">
        <f>IF(AND(C10&lt;&gt;"",D10&lt;&gt;""),D10-C10,"")</f>
        <v/>
      </c>
      <c r="I10" s="14">
        <f>IF(H10="","",INT(H10/365.25))</f>
        <v/>
      </c>
      <c r="J10" s="14">
        <f>IF(H10="","",INT(MOD(H10,365.25)/30.44))</f>
        <v/>
      </c>
      <c r="K10" s="14">
        <f>IF(H10="","",IF(J10&gt;=6,I10+1,I10))</f>
        <v/>
      </c>
      <c r="L10" s="30">
        <f>IF(K10="","",IF(K10&gt;=5,"Yes","No"))</f>
        <v/>
      </c>
      <c r="M10" s="17">
        <f>IF(OR(K10="",K10&lt;5),0,ROUND((G10*15*K10)/26,0))</f>
        <v/>
      </c>
      <c r="N10" s="31">
        <f>IF(M10=0,0,MIN(M10,2000000))</f>
        <v/>
      </c>
    </row>
    <row r="11">
      <c r="A11" s="29" t="n">
        <v>7</v>
      </c>
      <c r="B11" s="11" t="n"/>
      <c r="C11" s="13" t="n"/>
      <c r="D11" s="13" t="n"/>
      <c r="E11" s="15" t="n"/>
      <c r="F11" s="15" t="n"/>
      <c r="G11" s="17">
        <f>IF(E11="","",E11+F11)</f>
        <v/>
      </c>
      <c r="H11" s="14">
        <f>IF(AND(C11&lt;&gt;"",D11&lt;&gt;""),D11-C11,"")</f>
        <v/>
      </c>
      <c r="I11" s="14">
        <f>IF(H11="","",INT(H11/365.25))</f>
        <v/>
      </c>
      <c r="J11" s="14">
        <f>IF(H11="","",INT(MOD(H11,365.25)/30.44))</f>
        <v/>
      </c>
      <c r="K11" s="14">
        <f>IF(H11="","",IF(J11&gt;=6,I11+1,I11))</f>
        <v/>
      </c>
      <c r="L11" s="30">
        <f>IF(K11="","",IF(K11&gt;=5,"Yes","No"))</f>
        <v/>
      </c>
      <c r="M11" s="17">
        <f>IF(OR(K11="",K11&lt;5),0,ROUND((G11*15*K11)/26,0))</f>
        <v/>
      </c>
      <c r="N11" s="31">
        <f>IF(M11=0,0,MIN(M11,2000000))</f>
        <v/>
      </c>
    </row>
    <row r="12">
      <c r="A12" s="32" t="n">
        <v>8</v>
      </c>
      <c r="B12" s="11" t="n"/>
      <c r="C12" s="13" t="n"/>
      <c r="D12" s="13" t="n"/>
      <c r="E12" s="15" t="n"/>
      <c r="F12" s="15" t="n"/>
      <c r="G12" s="17">
        <f>IF(E12="","",E12+F12)</f>
        <v/>
      </c>
      <c r="H12" s="14">
        <f>IF(AND(C12&lt;&gt;"",D12&lt;&gt;""),D12-C12,"")</f>
        <v/>
      </c>
      <c r="I12" s="14">
        <f>IF(H12="","",INT(H12/365.25))</f>
        <v/>
      </c>
      <c r="J12" s="14">
        <f>IF(H12="","",INT(MOD(H12,365.25)/30.44))</f>
        <v/>
      </c>
      <c r="K12" s="14">
        <f>IF(H12="","",IF(J12&gt;=6,I12+1,I12))</f>
        <v/>
      </c>
      <c r="L12" s="30">
        <f>IF(K12="","",IF(K12&gt;=5,"Yes","No"))</f>
        <v/>
      </c>
      <c r="M12" s="17">
        <f>IF(OR(K12="",K12&lt;5),0,ROUND((G12*15*K12)/26,0))</f>
        <v/>
      </c>
      <c r="N12" s="31">
        <f>IF(M12=0,0,MIN(M12,2000000))</f>
        <v/>
      </c>
    </row>
    <row r="13">
      <c r="A13" s="29" t="n">
        <v>9</v>
      </c>
      <c r="B13" s="11" t="n"/>
      <c r="C13" s="13" t="n"/>
      <c r="D13" s="13" t="n"/>
      <c r="E13" s="15" t="n"/>
      <c r="F13" s="15" t="n"/>
      <c r="G13" s="17">
        <f>IF(E13="","",E13+F13)</f>
        <v/>
      </c>
      <c r="H13" s="14">
        <f>IF(AND(C13&lt;&gt;"",D13&lt;&gt;""),D13-C13,"")</f>
        <v/>
      </c>
      <c r="I13" s="14">
        <f>IF(H13="","",INT(H13/365.25))</f>
        <v/>
      </c>
      <c r="J13" s="14">
        <f>IF(H13="","",INT(MOD(H13,365.25)/30.44))</f>
        <v/>
      </c>
      <c r="K13" s="14">
        <f>IF(H13="","",IF(J13&gt;=6,I13+1,I13))</f>
        <v/>
      </c>
      <c r="L13" s="30">
        <f>IF(K13="","",IF(K13&gt;=5,"Yes","No"))</f>
        <v/>
      </c>
      <c r="M13" s="17">
        <f>IF(OR(K13="",K13&lt;5),0,ROUND((G13*15*K13)/26,0))</f>
        <v/>
      </c>
      <c r="N13" s="31">
        <f>IF(M13=0,0,MIN(M13,2000000))</f>
        <v/>
      </c>
    </row>
    <row r="14">
      <c r="A14" s="32" t="n">
        <v>10</v>
      </c>
      <c r="B14" s="11" t="n"/>
      <c r="C14" s="13" t="n"/>
      <c r="D14" s="13" t="n"/>
      <c r="E14" s="15" t="n"/>
      <c r="F14" s="15" t="n"/>
      <c r="G14" s="17">
        <f>IF(E14="","",E14+F14)</f>
        <v/>
      </c>
      <c r="H14" s="14">
        <f>IF(AND(C14&lt;&gt;"",D14&lt;&gt;""),D14-C14,"")</f>
        <v/>
      </c>
      <c r="I14" s="14">
        <f>IF(H14="","",INT(H14/365.25))</f>
        <v/>
      </c>
      <c r="J14" s="14">
        <f>IF(H14="","",INT(MOD(H14,365.25)/30.44))</f>
        <v/>
      </c>
      <c r="K14" s="14">
        <f>IF(H14="","",IF(J14&gt;=6,I14+1,I14))</f>
        <v/>
      </c>
      <c r="L14" s="30">
        <f>IF(K14="","",IF(K14&gt;=5,"Yes","No"))</f>
        <v/>
      </c>
      <c r="M14" s="17">
        <f>IF(OR(K14="",K14&lt;5),0,ROUND((G14*15*K14)/26,0))</f>
        <v/>
      </c>
      <c r="N14" s="31">
        <f>IF(M14=0,0,MIN(M14,2000000))</f>
        <v/>
      </c>
    </row>
    <row r="15">
      <c r="A15" s="29" t="n">
        <v>11</v>
      </c>
      <c r="B15" s="11" t="n"/>
      <c r="C15" s="13" t="n"/>
      <c r="D15" s="13" t="n"/>
      <c r="E15" s="15" t="n"/>
      <c r="F15" s="15" t="n"/>
      <c r="G15" s="17">
        <f>IF(E15="","",E15+F15)</f>
        <v/>
      </c>
      <c r="H15" s="14">
        <f>IF(AND(C15&lt;&gt;"",D15&lt;&gt;""),D15-C15,"")</f>
        <v/>
      </c>
      <c r="I15" s="14">
        <f>IF(H15="","",INT(H15/365.25))</f>
        <v/>
      </c>
      <c r="J15" s="14">
        <f>IF(H15="","",INT(MOD(H15,365.25)/30.44))</f>
        <v/>
      </c>
      <c r="K15" s="14">
        <f>IF(H15="","",IF(J15&gt;=6,I15+1,I15))</f>
        <v/>
      </c>
      <c r="L15" s="30">
        <f>IF(K15="","",IF(K15&gt;=5,"Yes","No"))</f>
        <v/>
      </c>
      <c r="M15" s="17">
        <f>IF(OR(K15="",K15&lt;5),0,ROUND((G15*15*K15)/26,0))</f>
        <v/>
      </c>
      <c r="N15" s="31">
        <f>IF(M15=0,0,MIN(M15,2000000))</f>
        <v/>
      </c>
    </row>
    <row r="16">
      <c r="A16" s="32" t="n">
        <v>12</v>
      </c>
      <c r="B16" s="11" t="n"/>
      <c r="C16" s="13" t="n"/>
      <c r="D16" s="13" t="n"/>
      <c r="E16" s="15" t="n"/>
      <c r="F16" s="15" t="n"/>
      <c r="G16" s="17">
        <f>IF(E16="","",E16+F16)</f>
        <v/>
      </c>
      <c r="H16" s="14">
        <f>IF(AND(C16&lt;&gt;"",D16&lt;&gt;""),D16-C16,"")</f>
        <v/>
      </c>
      <c r="I16" s="14">
        <f>IF(H16="","",INT(H16/365.25))</f>
        <v/>
      </c>
      <c r="J16" s="14">
        <f>IF(H16="","",INT(MOD(H16,365.25)/30.44))</f>
        <v/>
      </c>
      <c r="K16" s="14">
        <f>IF(H16="","",IF(J16&gt;=6,I16+1,I16))</f>
        <v/>
      </c>
      <c r="L16" s="30">
        <f>IF(K16="","",IF(K16&gt;=5,"Yes","No"))</f>
        <v/>
      </c>
      <c r="M16" s="17">
        <f>IF(OR(K16="",K16&lt;5),0,ROUND((G16*15*K16)/26,0))</f>
        <v/>
      </c>
      <c r="N16" s="31">
        <f>IF(M16=0,0,MIN(M16,2000000))</f>
        <v/>
      </c>
    </row>
    <row r="17">
      <c r="A17" s="29" t="n">
        <v>13</v>
      </c>
      <c r="B17" s="11" t="n"/>
      <c r="C17" s="13" t="n"/>
      <c r="D17" s="13" t="n"/>
      <c r="E17" s="15" t="n"/>
      <c r="F17" s="15" t="n"/>
      <c r="G17" s="17">
        <f>IF(E17="","",E17+F17)</f>
        <v/>
      </c>
      <c r="H17" s="14">
        <f>IF(AND(C17&lt;&gt;"",D17&lt;&gt;""),D17-C17,"")</f>
        <v/>
      </c>
      <c r="I17" s="14">
        <f>IF(H17="","",INT(H17/365.25))</f>
        <v/>
      </c>
      <c r="J17" s="14">
        <f>IF(H17="","",INT(MOD(H17,365.25)/30.44))</f>
        <v/>
      </c>
      <c r="K17" s="14">
        <f>IF(H17="","",IF(J17&gt;=6,I17+1,I17))</f>
        <v/>
      </c>
      <c r="L17" s="30">
        <f>IF(K17="","",IF(K17&gt;=5,"Yes","No"))</f>
        <v/>
      </c>
      <c r="M17" s="17">
        <f>IF(OR(K17="",K17&lt;5),0,ROUND((G17*15*K17)/26,0))</f>
        <v/>
      </c>
      <c r="N17" s="31">
        <f>IF(M17=0,0,MIN(M17,2000000))</f>
        <v/>
      </c>
    </row>
    <row r="18">
      <c r="A18" s="32" t="n">
        <v>14</v>
      </c>
      <c r="B18" s="11" t="n"/>
      <c r="C18" s="13" t="n"/>
      <c r="D18" s="13" t="n"/>
      <c r="E18" s="15" t="n"/>
      <c r="F18" s="15" t="n"/>
      <c r="G18" s="17">
        <f>IF(E18="","",E18+F18)</f>
        <v/>
      </c>
      <c r="H18" s="14">
        <f>IF(AND(C18&lt;&gt;"",D18&lt;&gt;""),D18-C18,"")</f>
        <v/>
      </c>
      <c r="I18" s="14">
        <f>IF(H18="","",INT(H18/365.25))</f>
        <v/>
      </c>
      <c r="J18" s="14">
        <f>IF(H18="","",INT(MOD(H18,365.25)/30.44))</f>
        <v/>
      </c>
      <c r="K18" s="14">
        <f>IF(H18="","",IF(J18&gt;=6,I18+1,I18))</f>
        <v/>
      </c>
      <c r="L18" s="30">
        <f>IF(K18="","",IF(K18&gt;=5,"Yes","No"))</f>
        <v/>
      </c>
      <c r="M18" s="17">
        <f>IF(OR(K18="",K18&lt;5),0,ROUND((G18*15*K18)/26,0))</f>
        <v/>
      </c>
      <c r="N18" s="31">
        <f>IF(M18=0,0,MIN(M18,2000000))</f>
        <v/>
      </c>
    </row>
    <row r="19">
      <c r="A19" s="29" t="n">
        <v>15</v>
      </c>
      <c r="B19" s="11" t="n"/>
      <c r="C19" s="13" t="n"/>
      <c r="D19" s="13" t="n"/>
      <c r="E19" s="15" t="n"/>
      <c r="F19" s="15" t="n"/>
      <c r="G19" s="17">
        <f>IF(E19="","",E19+F19)</f>
        <v/>
      </c>
      <c r="H19" s="14">
        <f>IF(AND(C19&lt;&gt;"",D19&lt;&gt;""),D19-C19,"")</f>
        <v/>
      </c>
      <c r="I19" s="14">
        <f>IF(H19="","",INT(H19/365.25))</f>
        <v/>
      </c>
      <c r="J19" s="14">
        <f>IF(H19="","",INT(MOD(H19,365.25)/30.44))</f>
        <v/>
      </c>
      <c r="K19" s="14">
        <f>IF(H19="","",IF(J19&gt;=6,I19+1,I19))</f>
        <v/>
      </c>
      <c r="L19" s="30">
        <f>IF(K19="","",IF(K19&gt;=5,"Yes","No"))</f>
        <v/>
      </c>
      <c r="M19" s="17">
        <f>IF(OR(K19="",K19&lt;5),0,ROUND((G19*15*K19)/26,0))</f>
        <v/>
      </c>
      <c r="N19" s="31">
        <f>IF(M19=0,0,MIN(M19,2000000))</f>
        <v/>
      </c>
    </row>
    <row r="20">
      <c r="A20" s="32" t="n">
        <v>16</v>
      </c>
      <c r="B20" s="11" t="n"/>
      <c r="C20" s="13" t="n"/>
      <c r="D20" s="13" t="n"/>
      <c r="E20" s="15" t="n"/>
      <c r="F20" s="15" t="n"/>
      <c r="G20" s="17">
        <f>IF(E20="","",E20+F20)</f>
        <v/>
      </c>
      <c r="H20" s="14">
        <f>IF(AND(C20&lt;&gt;"",D20&lt;&gt;""),D20-C20,"")</f>
        <v/>
      </c>
      <c r="I20" s="14">
        <f>IF(H20="","",INT(H20/365.25))</f>
        <v/>
      </c>
      <c r="J20" s="14">
        <f>IF(H20="","",INT(MOD(H20,365.25)/30.44))</f>
        <v/>
      </c>
      <c r="K20" s="14">
        <f>IF(H20="","",IF(J20&gt;=6,I20+1,I20))</f>
        <v/>
      </c>
      <c r="L20" s="30">
        <f>IF(K20="","",IF(K20&gt;=5,"Yes","No"))</f>
        <v/>
      </c>
      <c r="M20" s="17">
        <f>IF(OR(K20="",K20&lt;5),0,ROUND((G20*15*K20)/26,0))</f>
        <v/>
      </c>
      <c r="N20" s="31">
        <f>IF(M20=0,0,MIN(M20,2000000))</f>
        <v/>
      </c>
    </row>
    <row r="21">
      <c r="A21" s="29" t="n">
        <v>17</v>
      </c>
      <c r="B21" s="11" t="n"/>
      <c r="C21" s="13" t="n"/>
      <c r="D21" s="13" t="n"/>
      <c r="E21" s="15" t="n"/>
      <c r="F21" s="15" t="n"/>
      <c r="G21" s="17">
        <f>IF(E21="","",E21+F21)</f>
        <v/>
      </c>
      <c r="H21" s="14">
        <f>IF(AND(C21&lt;&gt;"",D21&lt;&gt;""),D21-C21,"")</f>
        <v/>
      </c>
      <c r="I21" s="14">
        <f>IF(H21="","",INT(H21/365.25))</f>
        <v/>
      </c>
      <c r="J21" s="14">
        <f>IF(H21="","",INT(MOD(H21,365.25)/30.44))</f>
        <v/>
      </c>
      <c r="K21" s="14">
        <f>IF(H21="","",IF(J21&gt;=6,I21+1,I21))</f>
        <v/>
      </c>
      <c r="L21" s="30">
        <f>IF(K21="","",IF(K21&gt;=5,"Yes","No"))</f>
        <v/>
      </c>
      <c r="M21" s="17">
        <f>IF(OR(K21="",K21&lt;5),0,ROUND((G21*15*K21)/26,0))</f>
        <v/>
      </c>
      <c r="N21" s="31">
        <f>IF(M21=0,0,MIN(M21,2000000))</f>
        <v/>
      </c>
    </row>
    <row r="22">
      <c r="A22" s="32" t="n">
        <v>18</v>
      </c>
      <c r="B22" s="11" t="n"/>
      <c r="C22" s="13" t="n"/>
      <c r="D22" s="13" t="n"/>
      <c r="E22" s="15" t="n"/>
      <c r="F22" s="15" t="n"/>
      <c r="G22" s="17">
        <f>IF(E22="","",E22+F22)</f>
        <v/>
      </c>
      <c r="H22" s="14">
        <f>IF(AND(C22&lt;&gt;"",D22&lt;&gt;""),D22-C22,"")</f>
        <v/>
      </c>
      <c r="I22" s="14">
        <f>IF(H22="","",INT(H22/365.25))</f>
        <v/>
      </c>
      <c r="J22" s="14">
        <f>IF(H22="","",INT(MOD(H22,365.25)/30.44))</f>
        <v/>
      </c>
      <c r="K22" s="14">
        <f>IF(H22="","",IF(J22&gt;=6,I22+1,I22))</f>
        <v/>
      </c>
      <c r="L22" s="30">
        <f>IF(K22="","",IF(K22&gt;=5,"Yes","No"))</f>
        <v/>
      </c>
      <c r="M22" s="17">
        <f>IF(OR(K22="",K22&lt;5),0,ROUND((G22*15*K22)/26,0))</f>
        <v/>
      </c>
      <c r="N22" s="31">
        <f>IF(M22=0,0,MIN(M22,2000000))</f>
        <v/>
      </c>
    </row>
    <row r="23">
      <c r="A23" s="29" t="n">
        <v>19</v>
      </c>
      <c r="B23" s="11" t="n"/>
      <c r="C23" s="13" t="n"/>
      <c r="D23" s="13" t="n"/>
      <c r="E23" s="15" t="n"/>
      <c r="F23" s="15" t="n"/>
      <c r="G23" s="17">
        <f>IF(E23="","",E23+F23)</f>
        <v/>
      </c>
      <c r="H23" s="14">
        <f>IF(AND(C23&lt;&gt;"",D23&lt;&gt;""),D23-C23,"")</f>
        <v/>
      </c>
      <c r="I23" s="14">
        <f>IF(H23="","",INT(H23/365.25))</f>
        <v/>
      </c>
      <c r="J23" s="14">
        <f>IF(H23="","",INT(MOD(H23,365.25)/30.44))</f>
        <v/>
      </c>
      <c r="K23" s="14">
        <f>IF(H23="","",IF(J23&gt;=6,I23+1,I23))</f>
        <v/>
      </c>
      <c r="L23" s="30">
        <f>IF(K23="","",IF(K23&gt;=5,"Yes","No"))</f>
        <v/>
      </c>
      <c r="M23" s="17">
        <f>IF(OR(K23="",K23&lt;5),0,ROUND((G23*15*K23)/26,0))</f>
        <v/>
      </c>
      <c r="N23" s="31">
        <f>IF(M23=0,0,MIN(M23,2000000))</f>
        <v/>
      </c>
    </row>
    <row r="24">
      <c r="A24" s="32" t="n">
        <v>20</v>
      </c>
      <c r="B24" s="11" t="n"/>
      <c r="C24" s="13" t="n"/>
      <c r="D24" s="13" t="n"/>
      <c r="E24" s="15" t="n"/>
      <c r="F24" s="15" t="n"/>
      <c r="G24" s="17">
        <f>IF(E24="","",E24+F24)</f>
        <v/>
      </c>
      <c r="H24" s="14">
        <f>IF(AND(C24&lt;&gt;"",D24&lt;&gt;""),D24-C24,"")</f>
        <v/>
      </c>
      <c r="I24" s="14">
        <f>IF(H24="","",INT(H24/365.25))</f>
        <v/>
      </c>
      <c r="J24" s="14">
        <f>IF(H24="","",INT(MOD(H24,365.25)/30.44))</f>
        <v/>
      </c>
      <c r="K24" s="14">
        <f>IF(H24="","",IF(J24&gt;=6,I24+1,I24))</f>
        <v/>
      </c>
      <c r="L24" s="30">
        <f>IF(K24="","",IF(K24&gt;=5,"Yes","No"))</f>
        <v/>
      </c>
      <c r="M24" s="17">
        <f>IF(OR(K24="",K24&lt;5),0,ROUND((G24*15*K24)/26,0))</f>
        <v/>
      </c>
      <c r="N24" s="31">
        <f>IF(M24=0,0,MIN(M24,2000000))</f>
        <v/>
      </c>
    </row>
    <row r="25">
      <c r="A25" s="29" t="n">
        <v>21</v>
      </c>
      <c r="B25" s="11" t="n"/>
      <c r="C25" s="13" t="n"/>
      <c r="D25" s="13" t="n"/>
      <c r="E25" s="15" t="n"/>
      <c r="F25" s="15" t="n"/>
      <c r="G25" s="17">
        <f>IF(E25="","",E25+F25)</f>
        <v/>
      </c>
      <c r="H25" s="14">
        <f>IF(AND(C25&lt;&gt;"",D25&lt;&gt;""),D25-C25,"")</f>
        <v/>
      </c>
      <c r="I25" s="14">
        <f>IF(H25="","",INT(H25/365.25))</f>
        <v/>
      </c>
      <c r="J25" s="14">
        <f>IF(H25="","",INT(MOD(H25,365.25)/30.44))</f>
        <v/>
      </c>
      <c r="K25" s="14">
        <f>IF(H25="","",IF(J25&gt;=6,I25+1,I25))</f>
        <v/>
      </c>
      <c r="L25" s="30">
        <f>IF(K25="","",IF(K25&gt;=5,"Yes","No"))</f>
        <v/>
      </c>
      <c r="M25" s="17">
        <f>IF(OR(K25="",K25&lt;5),0,ROUND((G25*15*K25)/26,0))</f>
        <v/>
      </c>
      <c r="N25" s="31">
        <f>IF(M25=0,0,MIN(M25,2000000))</f>
        <v/>
      </c>
    </row>
    <row r="26">
      <c r="A26" s="32" t="n">
        <v>22</v>
      </c>
      <c r="B26" s="11" t="n"/>
      <c r="C26" s="13" t="n"/>
      <c r="D26" s="13" t="n"/>
      <c r="E26" s="15" t="n"/>
      <c r="F26" s="15" t="n"/>
      <c r="G26" s="17">
        <f>IF(E26="","",E26+F26)</f>
        <v/>
      </c>
      <c r="H26" s="14">
        <f>IF(AND(C26&lt;&gt;"",D26&lt;&gt;""),D26-C26,"")</f>
        <v/>
      </c>
      <c r="I26" s="14">
        <f>IF(H26="","",INT(H26/365.25))</f>
        <v/>
      </c>
      <c r="J26" s="14">
        <f>IF(H26="","",INT(MOD(H26,365.25)/30.44))</f>
        <v/>
      </c>
      <c r="K26" s="14">
        <f>IF(H26="","",IF(J26&gt;=6,I26+1,I26))</f>
        <v/>
      </c>
      <c r="L26" s="30">
        <f>IF(K26="","",IF(K26&gt;=5,"Yes","No"))</f>
        <v/>
      </c>
      <c r="M26" s="17">
        <f>IF(OR(K26="",K26&lt;5),0,ROUND((G26*15*K26)/26,0))</f>
        <v/>
      </c>
      <c r="N26" s="31">
        <f>IF(M26=0,0,MIN(M26,2000000))</f>
        <v/>
      </c>
    </row>
    <row r="27">
      <c r="A27" s="29" t="n">
        <v>23</v>
      </c>
      <c r="B27" s="11" t="n"/>
      <c r="C27" s="13" t="n"/>
      <c r="D27" s="13" t="n"/>
      <c r="E27" s="15" t="n"/>
      <c r="F27" s="15" t="n"/>
      <c r="G27" s="17">
        <f>IF(E27="","",E27+F27)</f>
        <v/>
      </c>
      <c r="H27" s="14">
        <f>IF(AND(C27&lt;&gt;"",D27&lt;&gt;""),D27-C27,"")</f>
        <v/>
      </c>
      <c r="I27" s="14">
        <f>IF(H27="","",INT(H27/365.25))</f>
        <v/>
      </c>
      <c r="J27" s="14">
        <f>IF(H27="","",INT(MOD(H27,365.25)/30.44))</f>
        <v/>
      </c>
      <c r="K27" s="14">
        <f>IF(H27="","",IF(J27&gt;=6,I27+1,I27))</f>
        <v/>
      </c>
      <c r="L27" s="30">
        <f>IF(K27="","",IF(K27&gt;=5,"Yes","No"))</f>
        <v/>
      </c>
      <c r="M27" s="17">
        <f>IF(OR(K27="",K27&lt;5),0,ROUND((G27*15*K27)/26,0))</f>
        <v/>
      </c>
      <c r="N27" s="31">
        <f>IF(M27=0,0,MIN(M27,2000000))</f>
        <v/>
      </c>
    </row>
    <row r="28">
      <c r="A28" s="32" t="n">
        <v>24</v>
      </c>
      <c r="B28" s="11" t="n"/>
      <c r="C28" s="13" t="n"/>
      <c r="D28" s="13" t="n"/>
      <c r="E28" s="15" t="n"/>
      <c r="F28" s="15" t="n"/>
      <c r="G28" s="17">
        <f>IF(E28="","",E28+F28)</f>
        <v/>
      </c>
      <c r="H28" s="14">
        <f>IF(AND(C28&lt;&gt;"",D28&lt;&gt;""),D28-C28,"")</f>
        <v/>
      </c>
      <c r="I28" s="14">
        <f>IF(H28="","",INT(H28/365.25))</f>
        <v/>
      </c>
      <c r="J28" s="14">
        <f>IF(H28="","",INT(MOD(H28,365.25)/30.44))</f>
        <v/>
      </c>
      <c r="K28" s="14">
        <f>IF(H28="","",IF(J28&gt;=6,I28+1,I28))</f>
        <v/>
      </c>
      <c r="L28" s="30">
        <f>IF(K28="","",IF(K28&gt;=5,"Yes","No"))</f>
        <v/>
      </c>
      <c r="M28" s="17">
        <f>IF(OR(K28="",K28&lt;5),0,ROUND((G28*15*K28)/26,0))</f>
        <v/>
      </c>
      <c r="N28" s="31">
        <f>IF(M28=0,0,MIN(M28,2000000))</f>
        <v/>
      </c>
    </row>
    <row r="29">
      <c r="A29" s="29" t="n">
        <v>25</v>
      </c>
      <c r="B29" s="11" t="n"/>
      <c r="C29" s="13" t="n"/>
      <c r="D29" s="13" t="n"/>
      <c r="E29" s="15" t="n"/>
      <c r="F29" s="15" t="n"/>
      <c r="G29" s="17">
        <f>IF(E29="","",E29+F29)</f>
        <v/>
      </c>
      <c r="H29" s="14">
        <f>IF(AND(C29&lt;&gt;"",D29&lt;&gt;""),D29-C29,"")</f>
        <v/>
      </c>
      <c r="I29" s="14">
        <f>IF(H29="","",INT(H29/365.25))</f>
        <v/>
      </c>
      <c r="J29" s="14">
        <f>IF(H29="","",INT(MOD(H29,365.25)/30.44))</f>
        <v/>
      </c>
      <c r="K29" s="14">
        <f>IF(H29="","",IF(J29&gt;=6,I29+1,I29))</f>
        <v/>
      </c>
      <c r="L29" s="30">
        <f>IF(K29="","",IF(K29&gt;=5,"Yes","No"))</f>
        <v/>
      </c>
      <c r="M29" s="17">
        <f>IF(OR(K29="",K29&lt;5),0,ROUND((G29*15*K29)/26,0))</f>
        <v/>
      </c>
      <c r="N29" s="31">
        <f>IF(M29=0,0,MIN(M29,2000000))</f>
        <v/>
      </c>
    </row>
    <row r="30">
      <c r="A30" s="33" t="inlineStr">
        <is>
          <t>TOTAL GRATUITY LIABILITY</t>
        </is>
      </c>
      <c r="M30" s="16">
        <f>SUM(M5:M29)</f>
        <v/>
      </c>
      <c r="N30" s="34">
        <f>SUM(N5:N29)</f>
        <v/>
      </c>
    </row>
    <row r="32">
      <c r="A32" s="3" t="inlineStr">
        <is>
          <t>Summary:</t>
        </is>
      </c>
    </row>
    <row r="33">
      <c r="A33" s="4" t="inlineStr">
        <is>
          <t>Employees entered:</t>
        </is>
      </c>
      <c r="C33" s="5">
        <f>COUNTA(B5:B29)</f>
        <v/>
      </c>
    </row>
    <row r="34">
      <c r="A34" s="4" t="inlineStr">
        <is>
          <t>Eligible for gratuity:</t>
        </is>
      </c>
      <c r="C34" s="5">
        <f>COUNTIF(L5:L29,"Yes")</f>
        <v/>
      </c>
    </row>
    <row r="35">
      <c r="A35" s="4" t="inlineStr">
        <is>
          <t>Not eligible:</t>
        </is>
      </c>
      <c r="C35" s="5">
        <f>COUNTIF(L5:L29,"No")</f>
        <v/>
      </c>
    </row>
    <row r="37">
      <c r="A37" s="6" t="inlineStr">
        <is>
          <t>Powered by Attendo (formerly Petpooja Payroll) | attendohr.com | +91-72280 34343</t>
        </is>
      </c>
    </row>
  </sheetData>
  <mergeCells count="4">
    <mergeCell ref="A30:L30"/>
    <mergeCell ref="A2:L2"/>
    <mergeCell ref="A1:L1"/>
    <mergeCell ref="A37:N37"/>
  </mergeCells>
  <pageMargins left="0.75" right="0.75" top="1" bottom="1" header="0.5" footer="0.5"/>
</worksheet>
</file>

<file path=xl/worksheets/sheet4.xml><?xml version="1.0" encoding="utf-8"?>
<worksheet xmlns="http://schemas.openxmlformats.org/spreadsheetml/2006/main">
  <sheetPr>
    <tabColor rgb="009E9E9E"/>
    <outlinePr summaryBelow="1" summaryRight="1"/>
    <pageSetUpPr/>
  </sheetPr>
  <dimension ref="A1:D38"/>
  <sheetViews>
    <sheetView workbookViewId="0">
      <selection activeCell="A1" sqref="A1"/>
    </sheetView>
  </sheetViews>
  <sheetFormatPr baseColWidth="8" defaultRowHeight="15"/>
  <cols>
    <col width="28" customWidth="1" min="1" max="1"/>
    <col width="52" customWidth="1" min="2" max="2"/>
    <col width="28" customWidth="1" min="3" max="3"/>
  </cols>
  <sheetData>
    <row r="1" ht="36" customHeight="1">
      <c r="A1" s="7" t="inlineStr">
        <is>
          <t>Gratuity: Quick Reference Guide</t>
        </is>
      </c>
    </row>
    <row r="2">
      <c r="A2" s="8" t="inlineStr">
        <is>
          <t>Payment of Gratuity Act, 1972 (as amended)</t>
        </is>
      </c>
    </row>
    <row r="4">
      <c r="A4" s="3" t="inlineStr">
        <is>
          <t>ELIGIBILITY CRITERIA</t>
        </is>
      </c>
    </row>
    <row r="5">
      <c r="A5" s="35" t="inlineStr">
        <is>
          <t>Condition</t>
        </is>
      </c>
      <c r="B5" s="35" t="inlineStr">
        <is>
          <t>Rule</t>
        </is>
      </c>
      <c r="C5" s="35" t="inlineStr">
        <is>
          <t>Legal Reference</t>
        </is>
      </c>
    </row>
    <row r="6" ht="28" customHeight="1">
      <c r="A6" s="36" t="inlineStr">
        <is>
          <t>Minimum service</t>
        </is>
      </c>
      <c r="B6" s="37" t="inlineStr">
        <is>
          <t>5 years of continuous service</t>
        </is>
      </c>
      <c r="C6" s="38" t="inlineStr">
        <is>
          <t>Section 4(1)</t>
        </is>
      </c>
    </row>
    <row r="7" ht="28" customHeight="1">
      <c r="A7" s="12" t="inlineStr">
        <is>
          <t>Exception: Death</t>
        </is>
      </c>
      <c r="B7" s="39" t="inlineStr">
        <is>
          <t>No minimum service required. Payable to nominee.</t>
        </is>
      </c>
      <c r="C7" s="18" t="inlineStr">
        <is>
          <t>Proviso to Section 4(1)</t>
        </is>
      </c>
    </row>
    <row r="8" ht="28" customHeight="1">
      <c r="A8" s="36" t="inlineStr">
        <is>
          <t>Exception: Disability</t>
        </is>
      </c>
      <c r="B8" s="37" t="inlineStr">
        <is>
          <t>No minimum service required.</t>
        </is>
      </c>
      <c r="C8" s="38" t="inlineStr">
        <is>
          <t>Proviso to Section 4(1)</t>
        </is>
      </c>
    </row>
    <row r="9" ht="28" customHeight="1">
      <c r="A9" s="12" t="inlineStr">
        <is>
          <t>6-month rounding</t>
        </is>
      </c>
      <c r="B9" s="39" t="inlineStr">
        <is>
          <t>If remaining months &gt;= 6, it counts as one full year</t>
        </is>
      </c>
      <c r="C9" s="18" t="inlineStr">
        <is>
          <t>Section 4(2)</t>
        </is>
      </c>
    </row>
    <row r="10" ht="38" customHeight="1">
      <c r="A10" s="36" t="inlineStr">
        <is>
          <t>Applicability</t>
        </is>
      </c>
      <c r="B10" s="37" t="inlineStr">
        <is>
          <t>Factories, mines, oilfields, plantations, ports,
railways, shops/establishments with 10+ employees</t>
        </is>
      </c>
      <c r="C10" s="38" t="inlineStr">
        <is>
          <t>Section 1(3)</t>
        </is>
      </c>
    </row>
    <row r="11" ht="38" customHeight="1">
      <c r="A11" s="12" t="inlineStr">
        <is>
          <t>Continuation</t>
        </is>
      </c>
      <c r="B11" s="39" t="inlineStr">
        <is>
          <t>Once applicable, continues even if employee
count drops below 10</t>
        </is>
      </c>
      <c r="C11" s="18" t="inlineStr">
        <is>
          <t>Section 1(3) proviso</t>
        </is>
      </c>
    </row>
    <row r="12" ht="28" customHeight="1">
      <c r="A12" s="36" t="inlineStr">
        <is>
          <t>Maximum limit</t>
        </is>
      </c>
      <c r="B12" s="37" t="inlineStr">
        <is>
          <t>Rs.20,00,000</t>
        </is>
      </c>
      <c r="C12" s="38" t="inlineStr">
        <is>
          <t>Section 4(3), amended 29-Mar-2018</t>
        </is>
      </c>
    </row>
    <row r="14">
      <c r="A14" s="3" t="inlineStr">
        <is>
          <t>FORFEITURE RULES</t>
        </is>
      </c>
    </row>
    <row r="15">
      <c r="A15" s="35" t="inlineStr">
        <is>
          <t>Condition</t>
        </is>
      </c>
      <c r="B15" s="35" t="inlineStr">
        <is>
          <t>Details</t>
        </is>
      </c>
      <c r="C15" s="35" t="inlineStr">
        <is>
          <t>Reference</t>
        </is>
      </c>
    </row>
    <row r="16" ht="38" customHeight="1">
      <c r="A16" s="12" t="inlineStr">
        <is>
          <t>Moral turpitude</t>
        </is>
      </c>
      <c r="B16" s="39" t="inlineStr">
        <is>
          <t>Termination for an offence involving moral turpitude
(must be a convicted offence)</t>
        </is>
      </c>
      <c r="C16" s="18" t="inlineStr">
        <is>
          <t>Section 4(6)(a)</t>
        </is>
      </c>
    </row>
    <row r="17" ht="38" customHeight="1">
      <c r="A17" s="12" t="inlineStr">
        <is>
          <t>Misconduct causing damage</t>
        </is>
      </c>
      <c r="B17" s="39" t="inlineStr">
        <is>
          <t>Gratuity forfeited to the extent of damage caused.
Rest must be paid.</t>
        </is>
      </c>
      <c r="C17" s="18" t="inlineStr">
        <is>
          <t>Section 4(6)(b)</t>
        </is>
      </c>
    </row>
    <row r="18" ht="38" customHeight="1">
      <c r="A18" s="12" t="inlineStr">
        <is>
          <t>Important note</t>
        </is>
      </c>
      <c r="B18" s="39" t="inlineStr">
        <is>
          <t>Forfeiture is NOT automatic. Employer must issue
a show-cause notice and follow due process.</t>
        </is>
      </c>
      <c r="C18" s="18" t="inlineStr"/>
    </row>
    <row r="20">
      <c r="A20" s="3" t="inlineStr">
        <is>
          <t>TAX TREATMENT OF GRATUITY</t>
        </is>
      </c>
    </row>
    <row r="21">
      <c r="A21" s="35" t="inlineStr">
        <is>
          <t>Employee Category</t>
        </is>
      </c>
      <c r="B21" s="35" t="inlineStr">
        <is>
          <t>Tax Exemption</t>
        </is>
      </c>
      <c r="C21" s="35" t="inlineStr">
        <is>
          <t>Reference</t>
        </is>
      </c>
    </row>
    <row r="22" ht="28" customHeight="1">
      <c r="A22" s="36" t="inlineStr">
        <is>
          <t>Government employees</t>
        </is>
      </c>
      <c r="B22" s="37" t="inlineStr">
        <is>
          <t>Fully exempt, no upper limit</t>
        </is>
      </c>
      <c r="C22" s="38" t="inlineStr">
        <is>
          <t>Section 10(10)(i)</t>
        </is>
      </c>
    </row>
    <row r="23" ht="52" customHeight="1">
      <c r="A23" s="12" t="inlineStr">
        <is>
          <t>Covered under Gratuity Act</t>
        </is>
      </c>
      <c r="B23" s="39" t="inlineStr">
        <is>
          <t>Exempt up to Rs.20,00,000. Least of:
(a) Rs.20,00,000
(b) Actual gratuity
(c) (15 x last drawn salary x years) / 26</t>
        </is>
      </c>
      <c r="C23" s="18" t="inlineStr">
        <is>
          <t>Section 10(10)(ii)</t>
        </is>
      </c>
    </row>
    <row r="24" ht="52" customHeight="1">
      <c r="A24" s="36" t="inlineStr">
        <is>
          <t>Not covered under Act</t>
        </is>
      </c>
      <c r="B24" s="37" t="inlineStr">
        <is>
          <t>Exempt up to Rs.20,00,000. Least of:
(a) Rs.20,00,000
(b) Actual gratuity
(c) Half month's average salary x completed years</t>
        </is>
      </c>
      <c r="C24" s="38" t="inlineStr">
        <is>
          <t>Section 10(10)(iii)</t>
        </is>
      </c>
    </row>
    <row r="26">
      <c r="A26" s="3" t="inlineStr">
        <is>
          <t>KEY TIMELINES</t>
        </is>
      </c>
    </row>
    <row r="27">
      <c r="A27" s="35" t="inlineStr">
        <is>
          <t>Event</t>
        </is>
      </c>
      <c r="B27" s="35" t="inlineStr">
        <is>
          <t>Timeline</t>
        </is>
      </c>
      <c r="C27" s="35" t="inlineStr">
        <is>
          <t>Reference</t>
        </is>
      </c>
    </row>
    <row r="28" ht="28" customHeight="1">
      <c r="A28" s="12" t="inlineStr">
        <is>
          <t>Gratuity payment</t>
        </is>
      </c>
      <c r="B28" s="39" t="inlineStr">
        <is>
          <t>Within 30 days of it becoming payable</t>
        </is>
      </c>
      <c r="C28" s="18" t="inlineStr">
        <is>
          <t>Section 7(3A)</t>
        </is>
      </c>
    </row>
    <row r="29" ht="28" customHeight="1">
      <c r="A29" s="12" t="inlineStr">
        <is>
          <t>Application by employee</t>
        </is>
      </c>
      <c r="B29" s="39" t="inlineStr">
        <is>
          <t>Employee/nominee must apply in Form I</t>
        </is>
      </c>
      <c r="C29" s="18" t="inlineStr">
        <is>
          <t>Rule 7</t>
        </is>
      </c>
    </row>
    <row r="30" ht="28" customHeight="1">
      <c r="A30" s="12" t="inlineStr">
        <is>
          <t>Interest on delayed payment</t>
        </is>
      </c>
      <c r="B30" s="39" t="inlineStr">
        <is>
          <t>Simple interest at 10% p.a. from due date</t>
        </is>
      </c>
      <c r="C30" s="18" t="inlineStr">
        <is>
          <t>Section 7(3A)</t>
        </is>
      </c>
    </row>
    <row r="31" ht="38" customHeight="1">
      <c r="A31" s="12" t="inlineStr">
        <is>
          <t>Nomination</t>
        </is>
      </c>
      <c r="B31" s="39" t="inlineStr">
        <is>
          <t>Employee must nominate in Form F within 30
days of completing 1 year of service</t>
        </is>
      </c>
      <c r="C31" s="18" t="inlineStr">
        <is>
          <t>Section 6, Rule 6</t>
        </is>
      </c>
    </row>
    <row r="33">
      <c r="A33" s="3" t="inlineStr">
        <is>
          <t>NOTE ON NEW LABOUR CODES</t>
        </is>
      </c>
    </row>
    <row r="34" ht="90" customHeight="1">
      <c r="A34" s="39" t="inlineStr">
        <is>
          <t>The Code on Social Security, 2020 (Chapter IX) proposes changes to gratuity:
1. Gratuity eligibility may extend to fixed-term and gig workers.
2. The 5-year continuous service requirement may be reduced for fixed-term contracts.
3. Central Government may increase the gratuity ceiling from time to time.
As of June 2026, these Labour Codes have NOT been implemented. The Payment of Gratuity Act, 1972 remains in force. This template follows the existing law.</t>
        </is>
      </c>
    </row>
    <row r="35"/>
    <row r="36"/>
    <row r="38">
      <c r="A38" s="6" t="inlineStr">
        <is>
          <t>Powered by Attendo (formerly Petpooja Payroll) | attendohr.com | +91-72280 34343</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1:D1"/>
    <mergeCell ref="A38:C38"/>
    <mergeCell ref="A34:C36"/>
    <mergeCell ref="A2:D2"/>
  </mergeCells>
  <pageMargins left="0.75" right="0.75" top="1" bottom="1" header="0.5" footer="0.5"/>
</worksheet>
</file>

<file path=xl/worksheets/sheet5.xml><?xml version="1.0" encoding="utf-8"?>
<worksheet xmlns="http://schemas.openxmlformats.org/spreadsheetml/2006/main">
  <sheetPr>
    <tabColor rgb="009E9E9E"/>
    <outlinePr summaryBelow="1" summaryRight="1"/>
    <pageSetUpPr/>
  </sheetPr>
  <dimension ref="A1:D25"/>
  <sheetViews>
    <sheetView workbookViewId="0">
      <selection activeCell="A1" sqref="A1"/>
    </sheetView>
  </sheetViews>
  <sheetFormatPr baseColWidth="8" defaultRowHeight="15"/>
  <cols>
    <col width="26" customWidth="1" min="1" max="1"/>
    <col width="34" customWidth="1" min="2" max="2"/>
    <col width="18" customWidth="1" min="3" max="3"/>
    <col width="36" customWidth="1" min="4" max="4"/>
  </cols>
  <sheetData>
    <row r="1" ht="30" customHeight="1">
      <c r="A1" s="40" t="inlineStr">
        <is>
          <t>Example: Meera Desai, Restaurant Manager, Resigned after 8 years 7 months</t>
        </is>
      </c>
    </row>
    <row r="2">
      <c r="A2" s="6" t="inlineStr">
        <is>
          <t>Monthly Basic: Rs.22,000 | DA: Rs.3,000 | Last Drawn Salary: Rs.25,000 | DOJ: 01-Nov-2017 | LWD: 15-Jun-2026</t>
        </is>
      </c>
    </row>
    <row r="4">
      <c r="A4" s="3" t="inlineStr">
        <is>
          <t>STEP-BY-STEP GRATUITY CALCULATION</t>
        </is>
      </c>
    </row>
    <row r="5">
      <c r="A5" s="41" t="inlineStr">
        <is>
          <t>Step</t>
        </is>
      </c>
      <c r="B5" s="41" t="inlineStr">
        <is>
          <t>Calculation</t>
        </is>
      </c>
      <c r="C5" s="41" t="inlineStr">
        <is>
          <t>Amount (Rs.)</t>
        </is>
      </c>
      <c r="D5" s="41" t="inlineStr">
        <is>
          <t>Notes</t>
        </is>
      </c>
    </row>
    <row r="6">
      <c r="A6" s="38" t="inlineStr">
        <is>
          <t>1. Dates</t>
        </is>
      </c>
      <c r="B6" s="38" t="inlineStr">
        <is>
          <t>DOJ: 01-Nov-2017, LWD: 15-Jun-2026</t>
        </is>
      </c>
      <c r="C6" s="42" t="inlineStr"/>
      <c r="D6" s="43" t="inlineStr"/>
    </row>
    <row r="7">
      <c r="A7" s="18" t="inlineStr">
        <is>
          <t>2. Total service</t>
        </is>
      </c>
      <c r="B7" s="18" t="inlineStr">
        <is>
          <t>8 years, 7 months, 14 days</t>
        </is>
      </c>
      <c r="C7" s="44" t="inlineStr"/>
      <c r="D7" s="45" t="inlineStr">
        <is>
          <t>7 months &gt;= 6, so rounds up</t>
        </is>
      </c>
    </row>
    <row r="8">
      <c r="A8" s="38" t="inlineStr">
        <is>
          <t>3. Completed years</t>
        </is>
      </c>
      <c r="B8" s="38" t="inlineStr">
        <is>
          <t>8 + 1 = 9 years</t>
        </is>
      </c>
      <c r="C8" s="46" t="n">
        <v>9</v>
      </c>
      <c r="D8" s="43" t="inlineStr">
        <is>
          <t>Section 4(2) rounding</t>
        </is>
      </c>
    </row>
    <row r="9">
      <c r="A9" s="18" t="inlineStr">
        <is>
          <t>4. Last drawn salary</t>
        </is>
      </c>
      <c r="B9" s="18" t="inlineStr">
        <is>
          <t>Basic Rs.22,000 + DA Rs.3,000</t>
        </is>
      </c>
      <c r="C9" s="47" t="n">
        <v>25000</v>
      </c>
      <c r="D9" s="45" t="inlineStr">
        <is>
          <t>Basic + DA only</t>
        </is>
      </c>
    </row>
    <row r="10">
      <c r="A10" s="38" t="inlineStr">
        <is>
          <t>5. Numerator</t>
        </is>
      </c>
      <c r="B10" s="38" t="inlineStr">
        <is>
          <t>Rs.25,000 x 15 x 9</t>
        </is>
      </c>
      <c r="C10" s="46" t="n">
        <v>3375000</v>
      </c>
      <c r="D10" s="43" t="inlineStr">
        <is>
          <t>Salary x 15 x Years</t>
        </is>
      </c>
    </row>
    <row r="11">
      <c r="A11" s="18" t="inlineStr">
        <is>
          <t>6. Divide by 26</t>
        </is>
      </c>
      <c r="B11" s="18" t="inlineStr">
        <is>
          <t>33,75,000 / 26</t>
        </is>
      </c>
      <c r="C11" s="47" t="n">
        <v>129808</v>
      </c>
      <c r="D11" s="45" t="inlineStr">
        <is>
          <t>(working days per month)</t>
        </is>
      </c>
    </row>
    <row r="12">
      <c r="A12" s="38" t="inlineStr">
        <is>
          <t>7. Cap check</t>
        </is>
      </c>
      <c r="B12" s="38" t="inlineStr">
        <is>
          <t>Rs.1,29,808 &lt; Rs.20,00,000</t>
        </is>
      </c>
      <c r="C12" s="46" t="n">
        <v>129808</v>
      </c>
      <c r="D12" s="43" t="inlineStr">
        <is>
          <t>Below ceiling, no capping needed</t>
        </is>
      </c>
    </row>
    <row r="13">
      <c r="A13" s="18" t="inlineStr"/>
      <c r="B13" s="18" t="inlineStr"/>
      <c r="C13" s="44" t="inlineStr"/>
      <c r="D13" s="45" t="inlineStr"/>
    </row>
    <row r="14">
      <c r="A14" s="48" t="inlineStr">
        <is>
          <t>GRATUITY PAYABLE</t>
        </is>
      </c>
      <c r="B14" s="49" t="inlineStr"/>
      <c r="C14" s="50" t="n">
        <v>129808</v>
      </c>
      <c r="D14" s="51" t="inlineStr">
        <is>
          <t>Final amount payable to Meera</t>
        </is>
      </c>
    </row>
    <row r="15">
      <c r="A15" s="18" t="inlineStr"/>
      <c r="B15" s="18" t="inlineStr"/>
      <c r="C15" s="44" t="inlineStr"/>
      <c r="D15" s="45" t="inlineStr"/>
    </row>
    <row r="16">
      <c r="A16" s="36" t="inlineStr">
        <is>
          <t>TAX TREATMENT</t>
        </is>
      </c>
      <c r="B16" s="38" t="inlineStr"/>
      <c r="C16" s="42" t="inlineStr"/>
      <c r="D16" s="43" t="inlineStr"/>
    </row>
    <row r="17">
      <c r="A17" s="18" t="inlineStr">
        <is>
          <t>Tax exemption limit</t>
        </is>
      </c>
      <c r="B17" s="18" t="inlineStr">
        <is>
          <t>Rs.20,00,000</t>
        </is>
      </c>
      <c r="C17" s="47" t="n">
        <v>2000000</v>
      </c>
      <c r="D17" s="45" t="inlineStr">
        <is>
          <t>Section 10(10)(ii)</t>
        </is>
      </c>
    </row>
    <row r="18">
      <c r="A18" s="38" t="inlineStr">
        <is>
          <t>Actual gratuity</t>
        </is>
      </c>
      <c r="B18" s="38" t="inlineStr"/>
      <c r="C18" s="46" t="n">
        <v>129808</v>
      </c>
      <c r="D18" s="43" t="inlineStr"/>
    </row>
    <row r="19">
      <c r="A19" s="18" t="inlineStr">
        <is>
          <t>Formula exemption</t>
        </is>
      </c>
      <c r="B19" s="18" t="inlineStr">
        <is>
          <t>(25,000 x 15 x 9) / 26</t>
        </is>
      </c>
      <c r="C19" s="47" t="n">
        <v>129808</v>
      </c>
      <c r="D19" s="45" t="inlineStr">
        <is>
          <t>Same as actual</t>
        </is>
      </c>
    </row>
    <row r="20">
      <c r="A20" s="38" t="inlineStr">
        <is>
          <t>Exempt amount</t>
        </is>
      </c>
      <c r="B20" s="38" t="inlineStr">
        <is>
          <t>Least of (a), (b), (c)</t>
        </is>
      </c>
      <c r="C20" s="46" t="n">
        <v>129808</v>
      </c>
      <c r="D20" s="43" t="inlineStr">
        <is>
          <t>Fully exempt (below limit)</t>
        </is>
      </c>
    </row>
    <row r="21">
      <c r="A21" s="18" t="inlineStr">
        <is>
          <t>Taxable gratuity</t>
        </is>
      </c>
      <c r="B21" s="18" t="inlineStr">
        <is>
          <t>Rs.1,29,808 - Rs.1,29,808</t>
        </is>
      </c>
      <c r="C21" s="47" t="n">
        <v>0</v>
      </c>
      <c r="D21" s="45" t="inlineStr">
        <is>
          <t>No tax on this gratuity</t>
        </is>
      </c>
    </row>
    <row r="23">
      <c r="A23" s="52" t="inlineStr">
        <is>
          <t>Verification: (25,000 x 15 x 9) / 26 = 33,75,000 / 26 = Rs.1,29,808 (rounded)</t>
        </is>
      </c>
    </row>
    <row r="25">
      <c r="A25" s="6" t="inlineStr">
        <is>
          <t>Powered by Attendo (formerly Petpooja Payroll) | attendohr.com | +91-72280 34343</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1:D1"/>
    <mergeCell ref="A23:D23"/>
    <mergeCell ref="A25:D25"/>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2026-08-18T06:39:26Z</dcterms:created>
  <dcterms:modified xmlns:dcterms="http://purl.org/dc/terms/" xmlns:xsi="http://www.w3.org/2001/XMLSchema-instance" xsi:type="dcterms:W3CDTF">2026-08-18T06:39:27Z</dcterms:modified>
</cp:coreProperties>
</file>