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Employee Details" sheetId="2" state="visible" r:id="rId2"/>
    <sheet xmlns:r="http://schemas.openxmlformats.org/officeDocument/2006/relationships" name="F&amp;F Calculator" sheetId="3" state="visible" r:id="rId3"/>
    <sheet xmlns:r="http://schemas.openxmlformats.org/officeDocument/2006/relationships" name="Gratuity Calculator" sheetId="4" state="visible" r:id="rId4"/>
    <sheet xmlns:r="http://schemas.openxmlformats.org/officeDocument/2006/relationships" name="Example" sheetId="5" state="visible" r:id="rId5"/>
    <sheet xmlns:r="http://schemas.openxmlformats.org/officeDocument/2006/relationships" name="PT_Lookup" sheetId="6" state="hidden" r:id="rId6"/>
  </sheets>
  <definedNames>
    <definedName name="PT_Table">PT_Lookup!$A$1:$B$24</definedName>
  </definedNames>
  <calcPr calcId="124519" fullCalcOnLoad="1"/>
</workbook>
</file>

<file path=xl/styles.xml><?xml version="1.0" encoding="utf-8"?>
<styleSheet xmlns="http://schemas.openxmlformats.org/spreadsheetml/2006/main">
  <numFmts count="3">
    <numFmt numFmtId="164" formatCode="DD-MMM-YYYY"/>
    <numFmt numFmtId="165" formatCode="#,##,##0"/>
    <numFmt numFmtId="166" formatCode="&quot;₹&quot;#,##,##0"/>
  </numFmts>
  <fonts count="18">
    <font>
      <name val="Calibri"/>
      <family val="2"/>
      <color theme="1"/>
      <sz val="11"/>
      <scheme val="minor"/>
    </font>
    <font>
      <name val="Calibri"/>
      <b val="1"/>
      <color rgb="000B1120"/>
      <sz val="22"/>
    </font>
    <font>
      <name val="Calibri"/>
      <color rgb="00666666"/>
      <sz val="12"/>
    </font>
    <font>
      <name val="Calibri"/>
      <b val="1"/>
      <color rgb="000B1120"/>
      <sz val="13"/>
    </font>
    <font>
      <name val="Calibri"/>
      <b val="1"/>
      <color rgb="00333333"/>
      <sz val="11"/>
    </font>
    <font>
      <name val="Calibri"/>
      <color rgb="00333333"/>
      <sz val="11"/>
    </font>
    <font>
      <name val="Calibri"/>
      <color rgb="00666666"/>
      <sz val="10"/>
    </font>
    <font>
      <name val="Calibri"/>
      <b val="1"/>
      <color rgb="00FFFFFF"/>
      <sz val="18"/>
    </font>
    <font>
      <name val="Calibri"/>
      <i val="1"/>
      <color rgb="00666666"/>
      <sz val="10"/>
    </font>
    <font>
      <name val="Calibri"/>
      <b val="1"/>
      <color rgb="00C52031"/>
      <sz val="12"/>
    </font>
    <font>
      <name val="Calibri"/>
      <b val="1"/>
      <color rgb="00FFFFFF"/>
      <sz val="12"/>
    </font>
    <font>
      <name val="Calibri"/>
      <b val="1"/>
      <color rgb="00C52031"/>
      <sz val="13"/>
    </font>
    <font>
      <name val="Calibri"/>
      <b val="1"/>
      <color rgb="00FFFFFF"/>
      <sz val="14"/>
    </font>
    <font>
      <name val="Calibri"/>
      <b val="1"/>
      <color rgb="004CAF50"/>
      <sz val="14"/>
    </font>
    <font>
      <name val="Calibri"/>
      <b val="1"/>
      <color rgb="00333333"/>
      <sz val="16"/>
    </font>
    <font>
      <name val="Calibri"/>
      <b val="1"/>
      <color rgb="00333333"/>
      <sz val="13"/>
    </font>
    <font>
      <name val="Calibri"/>
      <b val="1"/>
      <color rgb="000B1120"/>
      <sz val="16"/>
    </font>
    <font>
      <name val="Calibri"/>
      <b val="1"/>
      <color rgb="004CAF50"/>
      <sz val="11"/>
    </font>
  </fonts>
  <fills count="9">
    <fill>
      <patternFill/>
    </fill>
    <fill>
      <patternFill patternType="gray125"/>
    </fill>
    <fill>
      <patternFill patternType="solid">
        <fgColor rgb="000B1120"/>
        <bgColor rgb="000B1120"/>
      </patternFill>
    </fill>
    <fill>
      <patternFill patternType="solid">
        <fgColor rgb="00F5F5F5"/>
        <bgColor rgb="00F5F5F5"/>
      </patternFill>
    </fill>
    <fill>
      <patternFill patternType="solid">
        <fgColor rgb="00FFFDE7"/>
        <bgColor rgb="00FFFDE7"/>
      </patternFill>
    </fill>
    <fill>
      <patternFill patternType="solid">
        <fgColor rgb="00E3F2FD"/>
        <bgColor rgb="00E3F2FD"/>
      </patternFill>
    </fill>
    <fill>
      <patternFill patternType="solid">
        <fgColor rgb="00FFEBEE"/>
        <bgColor rgb="00FFEBEE"/>
      </patternFill>
    </fill>
    <fill>
      <patternFill patternType="solid">
        <fgColor rgb="004CAF50"/>
        <bgColor rgb="004CAF50"/>
      </patternFill>
    </fill>
    <fill>
      <patternFill patternType="solid">
        <fgColor rgb="00E8F5E9"/>
        <bgColor rgb="00E8F5E9"/>
      </patternFill>
    </fill>
  </fills>
  <borders count="3">
    <border>
      <left/>
      <right/>
      <top/>
      <bottom/>
      <diagonal/>
    </border>
    <border>
      <left style="thin">
        <color rgb="00D0D0D0"/>
      </left>
      <right style="thin">
        <color rgb="00D0D0D0"/>
      </right>
      <top style="thin">
        <color rgb="00D0D0D0"/>
      </top>
      <bottom style="thin">
        <color rgb="00D0D0D0"/>
      </bottom>
    </border>
    <border>
      <left style="medium">
        <color rgb="004CAF50"/>
      </left>
      <right style="medium">
        <color rgb="004CAF50"/>
      </right>
      <top style="medium">
        <color rgb="004CAF50"/>
      </top>
      <bottom style="medium">
        <color rgb="004CAF50"/>
      </bottom>
    </border>
  </borders>
  <cellStyleXfs count="1">
    <xf numFmtId="0" fontId="0" fillId="0" borderId="0"/>
  </cellStyleXfs>
  <cellXfs count="53">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2" borderId="0" applyAlignment="1" pivotButton="0" quotePrefix="0" xfId="0">
      <alignment vertical="center"/>
    </xf>
    <xf numFmtId="0" fontId="8" fillId="0" borderId="0" pivotButton="0" quotePrefix="0" xfId="0"/>
    <xf numFmtId="0" fontId="9" fillId="3" borderId="1" pivotButton="0" quotePrefix="0" xfId="0"/>
    <xf numFmtId="0" fontId="4" fillId="0" borderId="1" applyAlignment="1" pivotButton="0" quotePrefix="0" xfId="0">
      <alignment vertical="center" wrapText="1"/>
    </xf>
    <xf numFmtId="0" fontId="5" fillId="4" borderId="1" pivotButton="0" quotePrefix="0" xfId="0"/>
    <xf numFmtId="164" fontId="5" fillId="4" borderId="1" pivotButton="0" quotePrefix="0" xfId="0"/>
    <xf numFmtId="1" fontId="5" fillId="4" borderId="1" pivotButton="0" quotePrefix="0" xfId="0"/>
    <xf numFmtId="1" fontId="5" fillId="5" borderId="1" pivotButton="0" quotePrefix="0" xfId="0"/>
    <xf numFmtId="165" fontId="5" fillId="4" borderId="1" pivotButton="0" quotePrefix="0" xfId="0"/>
    <xf numFmtId="0" fontId="5" fillId="5" borderId="1" pivotButton="0" quotePrefix="0" xfId="0"/>
    <xf numFmtId="164" fontId="5" fillId="0" borderId="0" pivotButton="0" quotePrefix="0" xfId="0"/>
    <xf numFmtId="0" fontId="10" fillId="2" borderId="1" applyAlignment="1" pivotButton="0" quotePrefix="0" xfId="0">
      <alignment horizontal="center" vertical="center"/>
    </xf>
    <xf numFmtId="0" fontId="9" fillId="3" borderId="1" applyAlignment="1" pivotButton="0" quotePrefix="0" xfId="0">
      <alignment vertical="center"/>
    </xf>
    <xf numFmtId="0" fontId="4" fillId="0" borderId="1" pivotButton="0" quotePrefix="0" xfId="0"/>
    <xf numFmtId="0" fontId="5" fillId="0" borderId="1" applyAlignment="1" pivotButton="0" quotePrefix="0" xfId="0">
      <alignment vertical="center" wrapText="1"/>
    </xf>
    <xf numFmtId="0" fontId="6" fillId="0" borderId="1" pivotButton="0" quotePrefix="0" xfId="0"/>
    <xf numFmtId="165" fontId="5" fillId="5" borderId="1" pivotButton="0" quotePrefix="0" xfId="0"/>
    <xf numFmtId="0" fontId="3" fillId="3" borderId="1" pivotButton="0" quotePrefix="0" xfId="0"/>
    <xf numFmtId="166" fontId="3" fillId="5" borderId="1" pivotButton="0" quotePrefix="0" xfId="0"/>
    <xf numFmtId="0" fontId="11" fillId="3" borderId="1" pivotButton="0" quotePrefix="0" xfId="0"/>
    <xf numFmtId="166" fontId="11" fillId="6" borderId="1" pivotButton="0" quotePrefix="0" xfId="0"/>
    <xf numFmtId="0" fontId="12" fillId="7" borderId="1" applyAlignment="1" pivotButton="0" quotePrefix="0" xfId="0">
      <alignment vertical="center"/>
    </xf>
    <xf numFmtId="166" fontId="5" fillId="5" borderId="1" pivotButton="0" quotePrefix="0" xfId="0"/>
    <xf numFmtId="166" fontId="4" fillId="6" borderId="1" pivotButton="0" quotePrefix="0" xfId="0"/>
    <xf numFmtId="0" fontId="13" fillId="0" borderId="1" pivotButton="0" quotePrefix="0" xfId="0"/>
    <xf numFmtId="166" fontId="14" fillId="8" borderId="2" applyAlignment="1" pivotButton="0" quotePrefix="0" xfId="0">
      <alignment horizontal="center" vertical="center"/>
    </xf>
    <xf numFmtId="0" fontId="5" fillId="0" borderId="1" pivotButton="0" quotePrefix="0" xfId="0"/>
    <xf numFmtId="0" fontId="8" fillId="0" borderId="0" applyAlignment="1" pivotButton="0" quotePrefix="0" xfId="0">
      <alignment vertical="top" wrapText="1"/>
    </xf>
    <xf numFmtId="165" fontId="15" fillId="8" borderId="1" pivotButton="0" quotePrefix="0" xfId="0"/>
    <xf numFmtId="0" fontId="5" fillId="0" borderId="1" applyAlignment="1" pivotButton="0" quotePrefix="0" xfId="0">
      <alignment vertical="top" wrapText="1"/>
    </xf>
    <xf numFmtId="0" fontId="16" fillId="0" borderId="0" pivotButton="0" quotePrefix="0" xfId="0"/>
    <xf numFmtId="0" fontId="4" fillId="3" borderId="1" pivotButton="0" quotePrefix="0" xfId="0"/>
    <xf numFmtId="0" fontId="5" fillId="3" borderId="1" pivotButton="0" quotePrefix="0" xfId="0"/>
    <xf numFmtId="0" fontId="0" fillId="3" borderId="0" pivotButton="0" quotePrefix="0" xfId="0"/>
    <xf numFmtId="0" fontId="6" fillId="3" borderId="1" pivotButton="0" quotePrefix="0" xfId="0"/>
    <xf numFmtId="165" fontId="5" fillId="3" borderId="1" pivotButton="0" quotePrefix="0" xfId="0"/>
    <xf numFmtId="165" fontId="5" fillId="0" borderId="1" pivotButton="0" quotePrefix="0" xfId="0"/>
    <xf numFmtId="0" fontId="4" fillId="8" borderId="1" pivotButton="0" quotePrefix="0" xfId="0"/>
    <xf numFmtId="0" fontId="5" fillId="8" borderId="1" pivotButton="0" quotePrefix="0" xfId="0"/>
    <xf numFmtId="165" fontId="4" fillId="8" borderId="1" pivotButton="0" quotePrefix="0" xfId="0"/>
    <xf numFmtId="0" fontId="6" fillId="8" borderId="1" pivotButton="0" quotePrefix="0" xfId="0"/>
    <xf numFmtId="0" fontId="4" fillId="6" borderId="1" pivotButton="0" quotePrefix="0" xfId="0"/>
    <xf numFmtId="0" fontId="5" fillId="6" borderId="1" pivotButton="0" quotePrefix="0" xfId="0"/>
    <xf numFmtId="165" fontId="4" fillId="6" borderId="1" pivotButton="0" quotePrefix="0" xfId="0"/>
    <xf numFmtId="0" fontId="6" fillId="6" borderId="1" pivotButton="0" quotePrefix="0" xfId="0"/>
    <xf numFmtId="0" fontId="1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4CAF50"/>
    <outlinePr summaryBelow="1" summaryRight="1"/>
    <pageSetUpPr/>
  </sheetPr>
  <dimension ref="A1:F46"/>
  <sheetViews>
    <sheetView workbookViewId="0">
      <selection activeCell="A1" sqref="A1"/>
    </sheetView>
  </sheetViews>
  <sheetFormatPr baseColWidth="8" defaultRowHeight="15"/>
  <cols>
    <col width="22" customWidth="1" min="1" max="1"/>
    <col width="85" customWidth="1" min="2" max="2"/>
  </cols>
  <sheetData>
    <row r="1" ht="40" customHeight="1">
      <c r="A1" s="1" t="inlineStr">
        <is>
          <t>Full &amp; Final Settlement Calculator</t>
        </is>
      </c>
    </row>
    <row r="2">
      <c r="A2" s="2" t="inlineStr">
        <is>
          <t>Free Excel Template for Indian Businesses | Powered by Attendo (formerly Petpooja Payroll)</t>
        </is>
      </c>
    </row>
    <row r="4">
      <c r="A4" s="3" t="inlineStr">
        <is>
          <t>How to Use This Template</t>
        </is>
      </c>
    </row>
    <row r="6">
      <c r="A6" s="4" t="inlineStr">
        <is>
          <t>1. Overview</t>
        </is>
      </c>
    </row>
    <row r="7">
      <c r="B7" s="5" t="inlineStr">
        <is>
          <t>When an employee exits your company (resignation, termination, retirement, or end of</t>
        </is>
      </c>
    </row>
    <row r="8">
      <c r="B8" s="5" t="inlineStr">
        <is>
          <t>contract), you must settle all pending dues. This is called Full &amp; Final Settlement (F&amp;F).</t>
        </is>
      </c>
    </row>
    <row r="9">
      <c r="B9" s="5" t="inlineStr">
        <is>
          <t>This calculator computes the net amount payable or recoverable, including earned leave</t>
        </is>
      </c>
    </row>
    <row r="10">
      <c r="B10" s="5" t="inlineStr">
        <is>
          <t>encashment, gratuity, pro-rata bonus, notice period adjustment, and all deductions.</t>
        </is>
      </c>
    </row>
    <row r="12">
      <c r="A12" s="4" t="inlineStr">
        <is>
          <t>2. Getting Started</t>
        </is>
      </c>
    </row>
    <row r="13">
      <c r="B13" s="5" t="inlineStr">
        <is>
          <t>Step 1: Go to the 'Employee Details' sheet and fill in the yellow cells.</t>
        </is>
      </c>
    </row>
    <row r="14">
      <c r="B14" s="5" t="inlineStr">
        <is>
          <t>Step 2: Go to the 'F&amp;F Calculator' sheet. Most earnings auto-populate from Employee Details.</t>
        </is>
      </c>
    </row>
    <row r="15">
      <c r="B15" s="5" t="inlineStr">
        <is>
          <t>Step 3: Fill remaining yellow cells (unused leave balance, bonus amount, pending advances).</t>
        </is>
      </c>
    </row>
    <row r="16">
      <c r="B16" s="5" t="inlineStr">
        <is>
          <t>Step 4: Review the Net F&amp;F Payable at the bottom of the sheet.</t>
        </is>
      </c>
    </row>
    <row r="17">
      <c r="B17" s="5" t="inlineStr">
        <is>
          <t>Step 5: Check the 'Gratuity Calculator' sheet for a detailed gratuity breakdown.</t>
        </is>
      </c>
    </row>
    <row r="19">
      <c r="A19" s="4" t="inlineStr">
        <is>
          <t>3. Key Terms</t>
        </is>
      </c>
    </row>
    <row r="20">
      <c r="A20" s="4" t="inlineStr">
        <is>
          <t>F&amp;F Settlement</t>
        </is>
      </c>
      <c r="B20" s="5" t="inlineStr">
        <is>
          <t>All pending dues settled when an employee leaves the organisation</t>
        </is>
      </c>
    </row>
    <row r="21">
      <c r="A21" s="4" t="inlineStr">
        <is>
          <t>EL Encashment</t>
        </is>
      </c>
      <c r="B21" s="5" t="inlineStr">
        <is>
          <t>Cash payment for unused Earned Leave balance, calculated on Basic salary</t>
        </is>
      </c>
    </row>
    <row r="22">
      <c r="A22" s="4" t="inlineStr">
        <is>
          <t>Gratuity</t>
        </is>
      </c>
      <c r="B22" s="5" t="inlineStr">
        <is>
          <t>Statutory payment for 5+ years of service. (Basic x 15 x Years) / 26</t>
        </is>
      </c>
    </row>
    <row r="23">
      <c r="A23" s="4" t="inlineStr">
        <is>
          <t>Notice Period</t>
        </is>
      </c>
      <c r="B23" s="5" t="inlineStr">
        <is>
          <t>Days of notice required before exit, as per appointment letter</t>
        </is>
      </c>
    </row>
    <row r="24">
      <c r="A24" s="4" t="inlineStr">
        <is>
          <t>Pro-rata Bonus</t>
        </is>
      </c>
      <c r="B24" s="5" t="inlineStr">
        <is>
          <t>Bonus proportional to days worked in the current bonus year</t>
        </is>
      </c>
    </row>
    <row r="25">
      <c r="A25" s="4" t="inlineStr">
        <is>
          <t>PF Settlement</t>
        </is>
      </c>
      <c r="B25" s="5" t="inlineStr">
        <is>
          <t>Settled directly by EPFO, not by the employer. For reference only.</t>
        </is>
      </c>
    </row>
    <row r="27">
      <c r="A27" s="4" t="inlineStr">
        <is>
          <t>4. Legal References</t>
        </is>
      </c>
    </row>
    <row r="28">
      <c r="B28" s="5" t="inlineStr">
        <is>
          <t>Gratuity: Payment of Gratuity Act, 1972, Section 4</t>
        </is>
      </c>
    </row>
    <row r="29">
      <c r="B29" s="5" t="inlineStr">
        <is>
          <t xml:space="preserve">  Maximum gratuity limit: Rs.20,00,000 (as per amendment effective 29-Mar-2018)</t>
        </is>
      </c>
    </row>
    <row r="30">
      <c r="B30" s="5" t="inlineStr">
        <is>
          <t>Bonus: Payment of Bonus Act, 1965, Section 10 (minimum 8.33%)</t>
        </is>
      </c>
    </row>
    <row r="31">
      <c r="B31" s="5" t="inlineStr">
        <is>
          <t xml:space="preserve">  Applicable if employee's monthly salary is Rs.21,000 or below</t>
        </is>
      </c>
    </row>
    <row r="32">
      <c r="B32" s="5" t="inlineStr">
        <is>
          <t>Notice Period: Governed by Shops &amp; Establishments Act (varies by state)</t>
        </is>
      </c>
    </row>
    <row r="33">
      <c r="B33" s="5" t="inlineStr">
        <is>
          <t xml:space="preserve">  Typical notice periods: 7 to 90 days depending on designation and state</t>
        </is>
      </c>
    </row>
    <row r="34">
      <c r="B34" s="5" t="inlineStr">
        <is>
          <t>PF: EPF &amp; MP Act, 1952. Employee submits Form 19 (withdrawal) or Form 13 (transfer)</t>
        </is>
      </c>
    </row>
    <row r="35">
      <c r="B35" s="5" t="inlineStr">
        <is>
          <t>F&amp;F Timeline: Most state S&amp;E Acts require settlement within 30 days of last working day</t>
        </is>
      </c>
    </row>
    <row r="37">
      <c r="A37" s="4" t="inlineStr">
        <is>
          <t>5. Important Notes</t>
        </is>
      </c>
    </row>
    <row r="38">
      <c r="B38" s="5" t="inlineStr">
        <is>
          <t>TDS on F&amp;F is complex. It depends on the employee's projected annual income, tax regime,</t>
        </is>
      </c>
    </row>
    <row r="39">
      <c r="B39" s="5" t="inlineStr">
        <is>
          <t>and deductions claimed. Always consult your CA for TDS calculation on F&amp;F payments.</t>
        </is>
      </c>
    </row>
    <row r="40">
      <c r="B40" s="5" t="inlineStr">
        <is>
          <t>Gratuity up to Rs.20,00,000 is tax-exempt under Section 10(10) for employees covered</t>
        </is>
      </c>
    </row>
    <row r="41">
      <c r="B41" s="5" t="inlineStr">
        <is>
          <t>under the Act. Leave encashment on retirement is exempt up to Rs.25,00,000.</t>
        </is>
      </c>
    </row>
    <row r="43">
      <c r="A43" s="4" t="inlineStr">
        <is>
          <t>6. Need Help?</t>
        </is>
      </c>
    </row>
    <row r="44">
      <c r="B44" s="5" t="inlineStr">
        <is>
          <t>Attendo: +91-72280 34343 / getpayroll@petpooja.com</t>
        </is>
      </c>
    </row>
    <row r="46">
      <c r="A46" s="6" t="inlineStr">
        <is>
          <t>Powered by Attendo (formerly Petpooja Payroll) | attendohr.com | 2026 Prayosha Food Services Pvt. Ltd.</t>
        </is>
      </c>
    </row>
  </sheetData>
  <sheetProtection selectLockedCells="0" selectUnlockedCells="0" sheet="1" objects="0" insertRows="1" insertHyperlinks="1" autoFilter="1" scenarios="0" formatColumns="1" deleteColumns="1" insertColumns="1" pivotTables="1" deleteRows="1" formatCells="1" formatRows="1" sort="1" password="89B7"/>
  <mergeCells count="4">
    <mergeCell ref="A2:F2"/>
    <mergeCell ref="A1:F1"/>
    <mergeCell ref="A4:F4"/>
    <mergeCell ref="A46:F46"/>
  </mergeCells>
  <pageMargins left="0.75" right="0.75" top="1" bottom="1" header="0.5" footer="0.5"/>
</worksheet>
</file>

<file path=xl/worksheets/sheet2.xml><?xml version="1.0" encoding="utf-8"?>
<worksheet xmlns="http://schemas.openxmlformats.org/spreadsheetml/2006/main">
  <sheetPr>
    <tabColor rgb="000B1120"/>
    <outlinePr summaryBelow="1" summaryRight="1"/>
    <pageSetUpPr/>
  </sheetPr>
  <dimension ref="A1:E35"/>
  <sheetViews>
    <sheetView workbookViewId="0">
      <selection activeCell="A1" sqref="A1"/>
    </sheetView>
  </sheetViews>
  <sheetFormatPr baseColWidth="8" defaultRowHeight="15"/>
  <cols>
    <col width="45" customWidth="1" min="1" max="1"/>
    <col width="3" customWidth="1" min="2" max="2"/>
    <col width="22" customWidth="1" min="3" max="3"/>
    <col width="3" customWidth="1" min="4" max="4"/>
    <col width="40" customWidth="1" min="5" max="5"/>
  </cols>
  <sheetData>
    <row r="1" ht="36" customHeight="1">
      <c r="A1" s="7" t="inlineStr">
        <is>
          <t>Employee Details</t>
        </is>
      </c>
    </row>
    <row r="2">
      <c r="A2" s="8" t="inlineStr">
        <is>
          <t>Fill all yellow cells. Blue cells calculate automatically.</t>
        </is>
      </c>
    </row>
    <row r="4" ht="24" customHeight="1">
      <c r="A4" s="9" t="inlineStr">
        <is>
          <t>PERSONAL INFORMATION</t>
        </is>
      </c>
    </row>
    <row r="5">
      <c r="A5" s="10" t="inlineStr">
        <is>
          <t>Employee Name</t>
        </is>
      </c>
      <c r="C5" s="11" t="n"/>
      <c r="E5" s="6" t="inlineStr">
        <is>
          <t>Full name as per records</t>
        </is>
      </c>
    </row>
    <row r="6">
      <c r="A6" s="10" t="inlineStr">
        <is>
          <t>Employee ID</t>
        </is>
      </c>
      <c r="C6" s="11" t="n"/>
      <c r="E6" s="6" t="inlineStr">
        <is>
          <t>Company employee ID</t>
        </is>
      </c>
    </row>
    <row r="7">
      <c r="A7" s="10" t="inlineStr">
        <is>
          <t>Department</t>
        </is>
      </c>
      <c r="C7" s="11" t="n"/>
      <c r="E7" s="6" t="inlineStr">
        <is>
          <t>e.g. Kitchen, Admin, Sales</t>
        </is>
      </c>
    </row>
    <row r="8">
      <c r="A8" s="10" t="inlineStr">
        <is>
          <t>Designation</t>
        </is>
      </c>
      <c r="C8" s="11" t="n"/>
      <c r="E8" s="6" t="inlineStr">
        <is>
          <t>e.g. Head Chef, Manager</t>
        </is>
      </c>
    </row>
    <row r="10" ht="24" customHeight="1">
      <c r="A10" s="9" t="inlineStr">
        <is>
          <t>SERVICE DETAILS</t>
        </is>
      </c>
    </row>
    <row r="11">
      <c r="A11" s="10" t="inlineStr">
        <is>
          <t>Date of Joining</t>
        </is>
      </c>
      <c r="C11" s="12" t="n"/>
      <c r="E11" s="6" t="inlineStr">
        <is>
          <t>DD-MMM-YYYY format</t>
        </is>
      </c>
    </row>
    <row r="12">
      <c r="A12" s="10" t="inlineStr">
        <is>
          <t>Last Working Day</t>
        </is>
      </c>
      <c r="C12" s="12" t="n"/>
      <c r="E12" s="6" t="inlineStr">
        <is>
          <t>DD-MMM-YYYY format</t>
        </is>
      </c>
    </row>
    <row r="13">
      <c r="A13" s="10" t="inlineStr">
        <is>
          <t>Resignation Date</t>
        </is>
      </c>
      <c r="C13" s="12" t="n"/>
      <c r="E13" s="6" t="inlineStr">
        <is>
          <t>Date resignation letter was submitted</t>
        </is>
      </c>
    </row>
    <row r="14">
      <c r="A14" s="10" t="inlineStr">
        <is>
          <t>Exit Reason</t>
        </is>
      </c>
      <c r="C14" s="11" t="inlineStr">
        <is>
          <t>Resignation</t>
        </is>
      </c>
      <c r="E14" s="6" t="inlineStr">
        <is>
          <t>Select from dropdown</t>
        </is>
      </c>
    </row>
    <row r="16" ht="24" customHeight="1">
      <c r="A16" s="9" t="inlineStr">
        <is>
          <t>NOTICE PERIOD</t>
        </is>
      </c>
    </row>
    <row r="17">
      <c r="A17" s="10" t="inlineStr">
        <is>
          <t>Notice Period as per Appointment Letter (days)</t>
        </is>
      </c>
      <c r="C17" s="13" t="n">
        <v>30</v>
      </c>
      <c r="E17" s="6" t="inlineStr">
        <is>
          <t>Select from dropdown</t>
        </is>
      </c>
    </row>
    <row r="18">
      <c r="A18" s="10" t="inlineStr">
        <is>
          <t>Notice Period Served (days)</t>
        </is>
      </c>
      <c r="C18" s="13" t="n">
        <v>20</v>
      </c>
      <c r="E18" s="6" t="inlineStr">
        <is>
          <t>Actual days served after resignation/termination</t>
        </is>
      </c>
    </row>
    <row r="19">
      <c r="A19" s="10" t="inlineStr">
        <is>
          <t>Notice Shortfall (days)</t>
        </is>
      </c>
      <c r="C19" s="14">
        <f>MAX(C17-C18,0)</f>
        <v/>
      </c>
      <c r="E19" s="6" t="inlineStr">
        <is>
          <t>Auto-calculated</t>
        </is>
      </c>
    </row>
    <row r="20">
      <c r="A20" s="10" t="inlineStr">
        <is>
          <t>Notice Period Adjustment</t>
        </is>
      </c>
      <c r="C20" s="11" t="inlineStr">
        <is>
          <t>Employee Pays</t>
        </is>
      </c>
      <c r="E20" s="6" t="inlineStr">
        <is>
          <t>Who pays for the shortfall?</t>
        </is>
      </c>
    </row>
    <row r="22" ht="24" customHeight="1">
      <c r="A22" s="9" t="inlineStr">
        <is>
          <t>SALARY DETAILS</t>
        </is>
      </c>
    </row>
    <row r="23">
      <c r="A23" s="10" t="inlineStr">
        <is>
          <t>Monthly CTC (Rs.)</t>
        </is>
      </c>
      <c r="C23" s="15" t="n">
        <v>45000</v>
      </c>
      <c r="E23" s="6" t="inlineStr">
        <is>
          <t>Cost to Company per month</t>
        </is>
      </c>
    </row>
    <row r="24">
      <c r="A24" s="10" t="inlineStr">
        <is>
          <t>Monthly Gross Salary (Rs.)</t>
        </is>
      </c>
      <c r="C24" s="15" t="n">
        <v>35000</v>
      </c>
      <c r="E24" s="6" t="inlineStr">
        <is>
          <t>Gross salary per month</t>
        </is>
      </c>
    </row>
    <row r="25">
      <c r="A25" s="10" t="inlineStr">
        <is>
          <t>Monthly Basic Salary (Rs.)</t>
        </is>
      </c>
      <c r="C25" s="15" t="n">
        <v>14000</v>
      </c>
      <c r="E25" s="6" t="inlineStr">
        <is>
          <t>Basic salary per month</t>
        </is>
      </c>
    </row>
    <row r="27" ht="24" customHeight="1">
      <c r="A27" s="9" t="inlineStr">
        <is>
          <t>PF &amp; BANK DETAILS (for reference)</t>
        </is>
      </c>
    </row>
    <row r="28">
      <c r="A28" s="10" t="inlineStr">
        <is>
          <t>PF Account Number / UAN</t>
        </is>
      </c>
      <c r="C28" s="11" t="n"/>
      <c r="E28" s="6" t="inlineStr">
        <is>
          <t>12-digit UAN</t>
        </is>
      </c>
    </row>
    <row r="29">
      <c r="A29" s="10" t="inlineStr">
        <is>
          <t>Bank Account for F&amp;F Payment</t>
        </is>
      </c>
      <c r="C29" s="11" t="n"/>
      <c r="E29" s="6" t="inlineStr">
        <is>
          <t>Account number for final payment</t>
        </is>
      </c>
    </row>
    <row r="31" ht="24" customHeight="1">
      <c r="A31" s="9" t="inlineStr">
        <is>
          <t>AUTO-CALCULATED SERVICE TENURE</t>
        </is>
      </c>
    </row>
    <row r="32">
      <c r="A32" s="10" t="inlineStr">
        <is>
          <t>Total Service (Years)</t>
        </is>
      </c>
      <c r="C32" s="14">
        <f>IF(AND(C11&lt;&gt;"",C12&lt;&gt;""),INT((C12-C11)/365.25),0)</f>
        <v/>
      </c>
      <c r="E32" s="6" t="inlineStr">
        <is>
          <t>Auto-calculated from DOJ and LWD</t>
        </is>
      </c>
    </row>
    <row r="33">
      <c r="A33" s="10" t="inlineStr">
        <is>
          <t>Total Service (Months)</t>
        </is>
      </c>
      <c r="C33" s="14">
        <f>IF(AND(C11&lt;&gt;"",C12&lt;&gt;""),INT(MOD((C12-C11),365.25)/30.44),0)</f>
        <v/>
      </c>
      <c r="E33" s="6" t="inlineStr">
        <is>
          <t>Remaining months after full years</t>
        </is>
      </c>
    </row>
    <row r="34">
      <c r="A34" s="10" t="inlineStr">
        <is>
          <t>Total Service (Days)</t>
        </is>
      </c>
      <c r="C34" s="14">
        <f>IF(AND(C11&lt;&gt;"",C12&lt;&gt;""),INT(MOD(MOD((C12-C11),365.25),30.44)),0)</f>
        <v/>
      </c>
      <c r="E34" s="6" t="inlineStr">
        <is>
          <t>Remaining days after full months</t>
        </is>
      </c>
    </row>
    <row r="35">
      <c r="A35" s="10" t="inlineStr">
        <is>
          <t>Eligible for Gratuity?</t>
        </is>
      </c>
      <c r="C35" s="16">
        <f>IF(C32&gt;=5,"Yes","No, service less than 5 years")</f>
        <v/>
      </c>
      <c r="E35" s="6" t="inlineStr">
        <is>
          <t>Yes if 5+ years of completed service</t>
        </is>
      </c>
    </row>
  </sheetData>
  <mergeCells count="8">
    <mergeCell ref="A4:E4"/>
    <mergeCell ref="A2:E2"/>
    <mergeCell ref="A16:E16"/>
    <mergeCell ref="A10:E10"/>
    <mergeCell ref="A1:E1"/>
    <mergeCell ref="A31:E31"/>
    <mergeCell ref="A22:E22"/>
    <mergeCell ref="A27:E27"/>
  </mergeCells>
  <dataValidations count="3">
    <dataValidation sqref="C14" showDropDown="0" showInputMessage="0" showErrorMessage="0" allowBlank="0" error="Select exit reason from the dropdown" type="list">
      <formula1>"Resignation,Termination,Retirement,End of Contract,Absconding"</formula1>
    </dataValidation>
    <dataValidation sqref="C17" showDropDown="0" showInputMessage="0" showErrorMessage="0" allowBlank="0" error="Select notice period from the dropdown" type="list">
      <formula1>"0,7,15,30,60,90"</formula1>
    </dataValidation>
    <dataValidation sqref="C20" showDropDown="0" showInputMessage="0" showErrorMessage="0" allowBlank="0" type="list">
      <formula1>"Employee Pays,Employer Pays,Fully Served,Not Applicable"</formula1>
    </dataValidation>
  </dataValidations>
  <pageMargins left="0.75" right="0.75" top="1" bottom="1" header="0.5" footer="0.5"/>
</worksheet>
</file>

<file path=xl/worksheets/sheet3.xml><?xml version="1.0" encoding="utf-8"?>
<worksheet xmlns="http://schemas.openxmlformats.org/spreadsheetml/2006/main">
  <sheetPr>
    <tabColor rgb="00C52031"/>
    <outlinePr summaryBelow="1" summaryRight="1"/>
    <pageSetUpPr/>
  </sheetPr>
  <dimension ref="A1:E64"/>
  <sheetViews>
    <sheetView workbookViewId="0">
      <selection activeCell="A1" sqref="A1"/>
    </sheetView>
  </sheetViews>
  <sheetFormatPr baseColWidth="8" defaultRowHeight="15"/>
  <cols>
    <col width="6" customWidth="1" min="1" max="1"/>
    <col width="48" customWidth="1" min="2" max="2"/>
    <col width="22" customWidth="1" min="3" max="3"/>
    <col width="45" customWidth="1" min="4" max="4"/>
  </cols>
  <sheetData>
    <row r="1" ht="36" customHeight="1">
      <c r="A1" s="7" t="inlineStr">
        <is>
          <t>Full &amp; Final Settlement Calculator</t>
        </is>
      </c>
    </row>
    <row r="2">
      <c r="A2" s="8" t="inlineStr">
        <is>
          <t>Yellow cells = your inputs. Blue cells = auto-calculated. Green = net payable.</t>
        </is>
      </c>
    </row>
    <row r="4">
      <c r="A4" s="4" t="inlineStr">
        <is>
          <t>Employee:</t>
        </is>
      </c>
      <c r="B4" s="5">
        <f>'Employee Details'!C5</f>
        <v/>
      </c>
      <c r="C4" s="4" t="inlineStr">
        <is>
          <t>LWD:</t>
        </is>
      </c>
      <c r="D4" s="17">
        <f>'Employee Details'!C12</f>
        <v/>
      </c>
    </row>
    <row r="5">
      <c r="A5" s="4" t="inlineStr">
        <is>
          <t>Service:</t>
        </is>
      </c>
      <c r="B5" s="5">
        <f>'Employee Details'!C32&amp;" yrs "&amp;'Employee Details'!C33&amp;" months"</f>
        <v/>
      </c>
      <c r="C5" s="4" t="inlineStr">
        <is>
          <t>Exit Reason:</t>
        </is>
      </c>
      <c r="D5" s="5">
        <f>'Employee Details'!C14</f>
        <v/>
      </c>
    </row>
    <row r="7">
      <c r="A7" s="18" t="inlineStr"/>
      <c r="B7" s="18" t="inlineStr">
        <is>
          <t>Description</t>
        </is>
      </c>
      <c r="C7" s="18" t="inlineStr">
        <is>
          <t>Amount (Rs.)</t>
        </is>
      </c>
      <c r="D7" s="18" t="inlineStr">
        <is>
          <t>Notes</t>
        </is>
      </c>
    </row>
    <row r="9" ht="26" customHeight="1">
      <c r="A9" s="19" t="inlineStr">
        <is>
          <t>SECTION A: EARNINGS</t>
        </is>
      </c>
    </row>
    <row r="10">
      <c r="A10" s="20" t="inlineStr">
        <is>
          <t>A1</t>
        </is>
      </c>
      <c r="B10" s="10" t="inlineStr">
        <is>
          <t>Salary for Days Worked in Last Month</t>
        </is>
      </c>
    </row>
    <row r="11">
      <c r="B11" s="21" t="inlineStr">
        <is>
          <t xml:space="preserve">  Days worked in last month</t>
        </is>
      </c>
      <c r="C11" s="13" t="n">
        <v>15</v>
      </c>
      <c r="D11" s="22" t="inlineStr">
        <is>
          <t>Enter days worked (yellow)</t>
        </is>
      </c>
    </row>
    <row r="12">
      <c r="B12" s="21" t="inlineStr">
        <is>
          <t xml:space="preserve">  Total days in last month</t>
        </is>
      </c>
      <c r="C12" s="13" t="n">
        <v>30</v>
      </c>
      <c r="D12" s="22" t="inlineStr">
        <is>
          <t>Usually 30 or 31</t>
        </is>
      </c>
    </row>
    <row r="13">
      <c r="B13" s="21" t="inlineStr">
        <is>
          <t xml:space="preserve">  Calculated amount</t>
        </is>
      </c>
      <c r="C13" s="23">
        <f>IF(C12&gt;0,('Employee Details'!C24/C12)*C11,0)</f>
        <v/>
      </c>
      <c r="D13" s="22">
        <f> (Gross/Total Days) x Days Worked</f>
        <v/>
      </c>
    </row>
    <row r="15">
      <c r="A15" s="20" t="inlineStr">
        <is>
          <t>A2</t>
        </is>
      </c>
      <c r="B15" s="10" t="inlineStr">
        <is>
          <t>Earned Leave (EL) Encashment</t>
        </is>
      </c>
    </row>
    <row r="16">
      <c r="B16" s="21" t="inlineStr">
        <is>
          <t xml:space="preserve">  Unused EL balance (days)</t>
        </is>
      </c>
      <c r="C16" s="13" t="n">
        <v>18</v>
      </c>
      <c r="D16" s="22" t="inlineStr">
        <is>
          <t>Enter unused earned leave days</t>
        </is>
      </c>
    </row>
    <row r="17">
      <c r="B17" s="21" t="inlineStr">
        <is>
          <t xml:space="preserve">  Calculated EL encashment</t>
        </is>
      </c>
      <c r="C17" s="23">
        <f>('Employee Details'!C25/30)*C16</f>
        <v/>
      </c>
      <c r="D17" s="22">
        <f> (Basic/30) x EL days</f>
        <v/>
      </c>
    </row>
    <row r="19">
      <c r="A19" s="20" t="inlineStr">
        <is>
          <t>A3</t>
        </is>
      </c>
      <c r="B19" s="10" t="inlineStr">
        <is>
          <t>Gratuity</t>
        </is>
      </c>
    </row>
    <row r="20">
      <c r="B20" s="21" t="inlineStr">
        <is>
          <t xml:space="preserve">  Calculated gratuity</t>
        </is>
      </c>
      <c r="C20" s="23">
        <f>'Gratuity Calculator'!C14</f>
        <v/>
      </c>
      <c r="D20" s="22" t="inlineStr">
        <is>
          <t>See Gratuity Calculator sheet for details</t>
        </is>
      </c>
    </row>
    <row r="22">
      <c r="A22" s="20" t="inlineStr">
        <is>
          <t>A4</t>
        </is>
      </c>
      <c r="B22" s="10" t="inlineStr">
        <is>
          <t>Notice Period Payment (Employer owes to Employee)</t>
        </is>
      </c>
    </row>
    <row r="23">
      <c r="B23" s="21" t="inlineStr">
        <is>
          <t xml:space="preserve">  Calculated notice payment</t>
        </is>
      </c>
      <c r="C23" s="23">
        <f>IF('Employee Details'!C20="Employer Pays",('Employee Details'!C24/30)*'Employee Details'!C19,0)</f>
        <v/>
      </c>
      <c r="D23" s="22" t="inlineStr">
        <is>
          <t>Only if "Employer Pays" is selected</t>
        </is>
      </c>
    </row>
    <row r="25">
      <c r="A25" s="20" t="inlineStr">
        <is>
          <t>A5</t>
        </is>
      </c>
      <c r="B25" s="10" t="inlineStr">
        <is>
          <t>Pro-rata Bonus</t>
        </is>
      </c>
    </row>
    <row r="26">
      <c r="B26" s="21" t="inlineStr">
        <is>
          <t xml:space="preserve">  Annual bonus amount (Rs.)</t>
        </is>
      </c>
      <c r="C26" s="15" t="n">
        <v>14000</v>
      </c>
      <c r="D26" s="22" t="inlineStr">
        <is>
          <t>Enter total annual bonus</t>
        </is>
      </c>
    </row>
    <row r="27">
      <c r="B27" s="21" t="inlineStr">
        <is>
          <t xml:space="preserve">  Days worked in current bonus year</t>
        </is>
      </c>
      <c r="C27" s="13" t="n">
        <v>76</v>
      </c>
      <c r="D27" s="22" t="inlineStr">
        <is>
          <t>From 1-Apr to LWD</t>
        </is>
      </c>
    </row>
    <row r="28">
      <c r="B28" s="21" t="inlineStr">
        <is>
          <t xml:space="preserve">  Calculated pro-rata bonus</t>
        </is>
      </c>
      <c r="C28" s="23">
        <f>IF(C27&gt;0,(C26/365)*C27,0)</f>
        <v/>
      </c>
      <c r="D28" s="22">
        <f> (Annual Bonus / 365) x Days</f>
        <v/>
      </c>
    </row>
    <row r="30">
      <c r="A30" s="20" t="inlineStr">
        <is>
          <t>A6</t>
        </is>
      </c>
      <c r="B30" s="10" t="inlineStr">
        <is>
          <t>Pending Reimbursements (LTA, medical, etc.)</t>
        </is>
      </c>
      <c r="C30" s="15" t="n">
        <v>0</v>
      </c>
      <c r="D30" s="22" t="inlineStr">
        <is>
          <t>Enter amount if any</t>
        </is>
      </c>
    </row>
    <row r="31">
      <c r="A31" s="20" t="inlineStr">
        <is>
          <t>A7</t>
        </is>
      </c>
      <c r="B31" s="10" t="inlineStr">
        <is>
          <t>Other Earnings (overtime, incentives, etc.)</t>
        </is>
      </c>
      <c r="C31" s="15" t="n">
        <v>0</v>
      </c>
      <c r="D31" s="22" t="inlineStr">
        <is>
          <t>Enter amount if any</t>
        </is>
      </c>
    </row>
    <row r="33" ht="26" customHeight="1">
      <c r="A33" s="24" t="inlineStr">
        <is>
          <t>TOTAL EARNINGS (A)</t>
        </is>
      </c>
      <c r="C33" s="25">
        <f>C13+C17+C20+C23+C28+C30+C31</f>
        <v/>
      </c>
    </row>
    <row r="35" ht="26" customHeight="1">
      <c r="A35" s="19" t="inlineStr">
        <is>
          <t>SECTION B: DEDUCTIONS</t>
        </is>
      </c>
    </row>
    <row r="36">
      <c r="A36" s="20" t="inlineStr">
        <is>
          <t>B1</t>
        </is>
      </c>
      <c r="B36" s="10" t="inlineStr">
        <is>
          <t>Notice Period Recovery (Employee owes to Employer)</t>
        </is>
      </c>
      <c r="D36" s="22" t="inlineStr">
        <is>
          <t>Only if "Employee Pays" is selected</t>
        </is>
      </c>
    </row>
    <row r="37">
      <c r="B37" s="21" t="inlineStr">
        <is>
          <t xml:space="preserve">  Calculated notice recovery</t>
        </is>
      </c>
      <c r="C37" s="23">
        <f>IF('Employee Details'!C20="Employee Pays",('Employee Details'!C24/30)*'Employee Details'!C19,0)</f>
        <v/>
      </c>
    </row>
    <row r="39">
      <c r="A39" s="20" t="inlineStr">
        <is>
          <t>B2</t>
        </is>
      </c>
      <c r="B39" s="10" t="inlineStr">
        <is>
          <t>Salary Advance Outstanding (Rs.)</t>
        </is>
      </c>
      <c r="C39" s="15" t="n">
        <v>5000</v>
      </c>
      <c r="D39" s="22" t="inlineStr">
        <is>
          <t>Enter outstanding advance amount</t>
        </is>
      </c>
    </row>
    <row r="40">
      <c r="A40" s="20" t="inlineStr">
        <is>
          <t>B3</t>
        </is>
      </c>
      <c r="B40" s="10" t="inlineStr">
        <is>
          <t>Loan Recovery (Rs.)</t>
        </is>
      </c>
      <c r="C40" s="15" t="n">
        <v>0</v>
      </c>
      <c r="D40" s="22" t="inlineStr">
        <is>
          <t>Enter outstanding loan amount</t>
        </is>
      </c>
    </row>
    <row r="41">
      <c r="A41" s="20" t="inlineStr">
        <is>
          <t>B4</t>
        </is>
      </c>
      <c r="B41" s="10" t="inlineStr">
        <is>
          <t>Asset Recovery (laptop, phone, uniform value)</t>
        </is>
      </c>
      <c r="C41" s="15" t="n">
        <v>0</v>
      </c>
      <c r="D41" s="22" t="inlineStr">
        <is>
          <t>Enter estimated value of unreturned assets</t>
        </is>
      </c>
    </row>
    <row r="42">
      <c r="A42" s="20" t="inlineStr">
        <is>
          <t>B5</t>
        </is>
      </c>
      <c r="B42" s="10" t="inlineStr">
        <is>
          <t>Other Deductions (Rs.)</t>
        </is>
      </c>
      <c r="C42" s="15" t="n">
        <v>0</v>
      </c>
      <c r="D42" s="22" t="inlineStr">
        <is>
          <t>Any other amounts to be recovered</t>
        </is>
      </c>
    </row>
    <row r="44">
      <c r="A44" s="20" t="inlineStr">
        <is>
          <t>B6</t>
        </is>
      </c>
      <c r="B44" s="10" t="inlineStr">
        <is>
          <t>TDS on F&amp;F (Rs.)</t>
        </is>
      </c>
      <c r="C44" s="15" t="n">
        <v>0</v>
      </c>
      <c r="D44" s="22" t="inlineStr">
        <is>
          <t>Consult your CA. TDS depends on projected annual income.</t>
        </is>
      </c>
    </row>
    <row r="46" ht="26" customHeight="1">
      <c r="A46" s="26" t="inlineStr">
        <is>
          <t>TOTAL DEDUCTIONS (B)</t>
        </is>
      </c>
      <c r="C46" s="27">
        <f>C37+C39+C40+C41+C42+C44</f>
        <v/>
      </c>
    </row>
    <row r="48" ht="32" customHeight="1">
      <c r="A48" s="28" t="inlineStr">
        <is>
          <t>SECTION C: NET FULL &amp; FINAL SETTLEMENT AMOUNT</t>
        </is>
      </c>
    </row>
    <row r="49">
      <c r="B49" s="20" t="inlineStr">
        <is>
          <t>Total Earnings (A)</t>
        </is>
      </c>
      <c r="C49" s="29">
        <f>C33</f>
        <v/>
      </c>
    </row>
    <row r="50">
      <c r="B50" s="20" t="inlineStr">
        <is>
          <t>Total Deductions (B)</t>
        </is>
      </c>
      <c r="C50" s="30">
        <f>C46</f>
        <v/>
      </c>
    </row>
    <row r="52" ht="30" customHeight="1">
      <c r="A52" s="31" t="inlineStr">
        <is>
          <t>NET F&amp;F PAYABLE TO EMPLOYEE</t>
        </is>
      </c>
      <c r="C52" s="32">
        <f>C33-C46</f>
        <v/>
      </c>
    </row>
    <row r="53">
      <c r="C53" s="6" t="inlineStr">
        <is>
          <t>Amount to be credited to employee's bank account</t>
        </is>
      </c>
    </row>
    <row r="54">
      <c r="B54" s="6" t="inlineStr">
        <is>
          <t>If the amount above is negative, the employee owes this amount to the company.</t>
        </is>
      </c>
    </row>
    <row r="56" ht="26" customHeight="1">
      <c r="A56" s="19" t="inlineStr">
        <is>
          <t>SECTION D: PF SETTLEMENT (Reference Only)</t>
        </is>
      </c>
    </row>
    <row r="57">
      <c r="B57" s="33" t="inlineStr">
        <is>
          <t>Employee PF Balance (approx.)</t>
        </is>
      </c>
      <c r="C57" s="15" t="n">
        <v>0</v>
      </c>
    </row>
    <row r="58">
      <c r="B58" s="33" t="inlineStr">
        <is>
          <t>Employer PF Balance (approx.)</t>
        </is>
      </c>
      <c r="C58" s="15" t="n">
        <v>0</v>
      </c>
    </row>
    <row r="59">
      <c r="B59" s="33" t="inlineStr">
        <is>
          <t>UAN</t>
        </is>
      </c>
      <c r="C59" s="16">
        <f>'Employee Details'!C28</f>
        <v/>
      </c>
    </row>
    <row r="61">
      <c r="A61" s="34" t="inlineStr">
        <is>
          <t>Note: PF is settled directly by EPFO, not by the employer. The employee must submit Form 19 (PF withdrawal) or Form 13 (PF transfer) to EPFO. The amounts above are for the employee's reference only and are NOT included in the F&amp;F settlement amount.</t>
        </is>
      </c>
    </row>
    <row r="62"/>
    <row r="64">
      <c r="A64" s="6" t="inlineStr">
        <is>
          <t>Powered by Attendo (formerly Petpooja Payroll) | attendohr.com | +91-72280 34343</t>
        </is>
      </c>
    </row>
  </sheetData>
  <mergeCells count="11">
    <mergeCell ref="A9:D9"/>
    <mergeCell ref="A56:D56"/>
    <mergeCell ref="A52:B52"/>
    <mergeCell ref="A2:E2"/>
    <mergeCell ref="A61:D62"/>
    <mergeCell ref="A35:D35"/>
    <mergeCell ref="A33:B33"/>
    <mergeCell ref="A48:D48"/>
    <mergeCell ref="A46:B46"/>
    <mergeCell ref="A64:D64"/>
    <mergeCell ref="A1:E1"/>
  </mergeCells>
  <pageMargins left="0.75" right="0.75" top="1" bottom="1" header="0.5" footer="0.5"/>
</worksheet>
</file>

<file path=xl/worksheets/sheet4.xml><?xml version="1.0" encoding="utf-8"?>
<worksheet xmlns="http://schemas.openxmlformats.org/spreadsheetml/2006/main">
  <sheetPr>
    <tabColor rgb="000B1120"/>
    <outlinePr summaryBelow="1" summaryRight="1"/>
    <pageSetUpPr/>
  </sheetPr>
  <dimension ref="A1:D25"/>
  <sheetViews>
    <sheetView workbookViewId="0">
      <selection activeCell="A1" sqref="A1"/>
    </sheetView>
  </sheetViews>
  <sheetFormatPr baseColWidth="8" defaultRowHeight="15"/>
  <cols>
    <col width="42" customWidth="1" min="1" max="1"/>
    <col width="15" customWidth="1" min="2" max="2"/>
    <col width="22" customWidth="1" min="3" max="3"/>
    <col width="55" customWidth="1" min="4" max="4"/>
  </cols>
  <sheetData>
    <row r="1" ht="36" customHeight="1">
      <c r="A1" s="7" t="inlineStr">
        <is>
          <t>Gratuity Calculator</t>
        </is>
      </c>
    </row>
    <row r="2">
      <c r="A2" s="8" t="inlineStr">
        <is>
          <t>Payment of Gratuity Act, 1972, Section 4</t>
        </is>
      </c>
    </row>
    <row r="4">
      <c r="A4" s="3" t="inlineStr">
        <is>
          <t>INPUT VALUES (from Employee Details)</t>
        </is>
      </c>
    </row>
    <row r="5">
      <c r="A5" s="20" t="inlineStr">
        <is>
          <t>Last Drawn Monthly Basic (Rs.)</t>
        </is>
      </c>
      <c r="C5" s="23">
        <f>'Employee Details'!C25</f>
        <v/>
      </c>
    </row>
    <row r="6">
      <c r="A6" s="20" t="inlineStr">
        <is>
          <t>Total Service (Years)</t>
        </is>
      </c>
      <c r="C6" s="14">
        <f>'Employee Details'!C32</f>
        <v/>
      </c>
    </row>
    <row r="7">
      <c r="A7" s="20" t="inlineStr">
        <is>
          <t>Total Service (Months)</t>
        </is>
      </c>
      <c r="C7" s="14">
        <f>'Employee Details'!C33</f>
        <v/>
      </c>
    </row>
    <row r="8">
      <c r="A8" s="20" t="inlineStr">
        <is>
          <t>Completed Years of Service</t>
        </is>
      </c>
      <c r="C8" s="14">
        <f>IF('Employee Details'!C33&gt;=6,'Employee Details'!C32+1,'Employee Details'!C32)</f>
        <v/>
      </c>
    </row>
    <row r="10">
      <c r="A10" s="3" t="inlineStr">
        <is>
          <t>STEP-BY-STEP CALCULATION</t>
        </is>
      </c>
    </row>
    <row r="11">
      <c r="A11" s="10" t="inlineStr">
        <is>
          <t>Step 1: Last Drawn Basic</t>
        </is>
      </c>
      <c r="C11" s="23">
        <f>C5</f>
        <v/>
      </c>
      <c r="D11" s="6" t="inlineStr">
        <is>
          <t>Monthly basic from Employee Details</t>
        </is>
      </c>
    </row>
    <row r="12">
      <c r="A12" s="10" t="inlineStr">
        <is>
          <t>Step 2: Completed Years of Service</t>
        </is>
      </c>
      <c r="C12" s="14">
        <f>C8</f>
        <v/>
      </c>
      <c r="D12" s="6" t="inlineStr">
        <is>
          <t>If remaining months &gt;= 6, rounds up to next year</t>
        </is>
      </c>
    </row>
    <row r="13">
      <c r="A13" s="10" t="inlineStr">
        <is>
          <t>Step 3: Gratuity = (Basic x 15 x Years) / 26</t>
        </is>
      </c>
      <c r="C13" s="23">
        <f>IF(C8&gt;=5,(C5*15*C8)/26,0)</f>
        <v/>
      </c>
      <c r="D13" s="6" t="inlineStr">
        <is>
          <t>Eligible only if 5+ completed years</t>
        </is>
      </c>
    </row>
    <row r="14">
      <c r="A14" s="10" t="inlineStr">
        <is>
          <t>Step 4: Final Gratuity (capped at Rs.20,00,000)</t>
        </is>
      </c>
      <c r="C14" s="35">
        <f>IF(C8&gt;=5,MIN(C13,2000000),0)</f>
        <v/>
      </c>
      <c r="D14" s="6" t="inlineStr">
        <is>
          <t>Maximum limit per Gratuity Act amendment, 29-Mar-2018</t>
        </is>
      </c>
    </row>
    <row r="16">
      <c r="A16" s="3" t="inlineStr">
        <is>
          <t>ELIGIBILITY CHECK</t>
        </is>
      </c>
    </row>
    <row r="17">
      <c r="A17" s="20" t="inlineStr">
        <is>
          <t>Is employee eligible?</t>
        </is>
      </c>
      <c r="C17" s="16">
        <f>IF(C8&gt;=5,"YES, eligible for gratuity","NO, less than 5 years of service")</f>
        <v/>
      </c>
    </row>
    <row r="19">
      <c r="A19" s="3" t="inlineStr">
        <is>
          <t>EDGE CASES AND NOTES</t>
        </is>
      </c>
    </row>
    <row r="20" ht="40" customHeight="1">
      <c r="A20" s="20" t="inlineStr">
        <is>
          <t>Service &lt; 5 years:</t>
        </is>
      </c>
      <c r="B20" s="36" t="inlineStr">
        <is>
          <t>Not eligible for statutory gratuity. Some employers choose to pay ex-gratia as goodwill.</t>
        </is>
      </c>
    </row>
    <row r="21" ht="40" customHeight="1">
      <c r="A21" s="20" t="inlineStr">
        <is>
          <t>Service between 4 yrs 6 months and 5 years:</t>
        </is>
      </c>
      <c r="B21" s="36" t="inlineStr">
        <is>
          <t>Some High Court rulings have held that service exceeding 4 years 6 months rounds up to 5 years. This is not universally applied. Consult your labour lawyer for your state's position.</t>
        </is>
      </c>
    </row>
    <row r="22" ht="40" customHeight="1">
      <c r="A22" s="20" t="inlineStr">
        <is>
          <t>Gratuity tax exemption:</t>
        </is>
      </c>
      <c r="B22" s="36" t="inlineStr">
        <is>
          <t>Gratuity up to Rs.20,00,000 is tax-exempt under Section 10(10) of the Income Tax Act for employees covered under the Payment of Gratuity Act.</t>
        </is>
      </c>
    </row>
    <row r="23" ht="40" customHeight="1">
      <c r="A23" s="20" t="inlineStr">
        <is>
          <t>Forfeiture:</t>
        </is>
      </c>
      <c r="B23" s="36" t="inlineStr">
        <is>
          <t>Gratuity can be forfeited (fully or partially) if termination is due to misconduct causing damage to employer property, per Section 4(6) of the Gratuity Act.</t>
        </is>
      </c>
    </row>
    <row r="25">
      <c r="A25" s="6" t="inlineStr">
        <is>
          <t>Powered by Attendo (formerly Petpooja Payroll) | attendohr.com | +91-72280 34343</t>
        </is>
      </c>
    </row>
  </sheetData>
  <mergeCells count="3">
    <mergeCell ref="A1:D1"/>
    <mergeCell ref="A25:D25"/>
    <mergeCell ref="A2:D2"/>
  </mergeCells>
  <pageMargins left="0.75" right="0.75" top="1" bottom="1" header="0.5" footer="0.5"/>
</worksheet>
</file>

<file path=xl/worksheets/sheet5.xml><?xml version="1.0" encoding="utf-8"?>
<worksheet xmlns="http://schemas.openxmlformats.org/spreadsheetml/2006/main">
  <sheetPr>
    <tabColor rgb="009E9E9E"/>
    <outlinePr summaryBelow="1" summaryRight="1"/>
    <pageSetUpPr/>
  </sheetPr>
  <dimension ref="A1:D34"/>
  <sheetViews>
    <sheetView workbookViewId="0">
      <selection activeCell="A1" sqref="A1"/>
    </sheetView>
  </sheetViews>
  <sheetFormatPr baseColWidth="8" defaultRowHeight="15"/>
  <cols>
    <col width="38" customWidth="1" min="1" max="1"/>
    <col width="28" customWidth="1" min="2" max="2"/>
    <col width="18" customWidth="1" min="3" max="3"/>
    <col width="38" customWidth="1" min="4" max="4"/>
  </cols>
  <sheetData>
    <row r="1" ht="30" customHeight="1">
      <c r="A1" s="37" t="inlineStr">
        <is>
          <t>Example: Amit Patel, Head Chef, Resigned after 6 years 3 months</t>
        </is>
      </c>
    </row>
    <row r="2">
      <c r="A2" s="6" t="inlineStr">
        <is>
          <t>Monthly Gross: Rs.35,000 | Monthly Basic: Rs.14,000 | Notice: 30 days, Served: 20 days | LWD: 15-Jun-2026</t>
        </is>
      </c>
    </row>
    <row r="4">
      <c r="A4" s="18" t="inlineStr">
        <is>
          <t>Component</t>
        </is>
      </c>
      <c r="B4" s="18" t="inlineStr">
        <is>
          <t>Calculation</t>
        </is>
      </c>
      <c r="C4" s="18" t="inlineStr">
        <is>
          <t>Amount (Rs.)</t>
        </is>
      </c>
      <c r="D4" s="18" t="inlineStr">
        <is>
          <t>Notes</t>
        </is>
      </c>
    </row>
    <row r="5">
      <c r="A5" s="38" t="inlineStr">
        <is>
          <t>EARNINGS</t>
        </is>
      </c>
      <c r="B5" s="39" t="inlineStr"/>
      <c r="C5" s="40" t="n"/>
      <c r="D5" s="41" t="inlineStr"/>
    </row>
    <row r="6">
      <c r="A6" s="33" t="inlineStr"/>
      <c r="B6" s="33" t="inlineStr"/>
      <c r="D6" s="22" t="inlineStr"/>
    </row>
    <row r="7">
      <c r="A7" s="39" t="inlineStr">
        <is>
          <t>A1. Salary for 15 days worked</t>
        </is>
      </c>
      <c r="B7" s="39" t="inlineStr">
        <is>
          <t>(35,000 / 30) x 15</t>
        </is>
      </c>
      <c r="C7" s="42" t="n">
        <v>17500</v>
      </c>
      <c r="D7" s="41" t="inlineStr"/>
    </row>
    <row r="8">
      <c r="A8" s="33" t="inlineStr">
        <is>
          <t>A2. EL Encashment (18 days)</t>
        </is>
      </c>
      <c r="B8" s="33" t="inlineStr">
        <is>
          <t>(14,000 / 30) x 18</t>
        </is>
      </c>
      <c r="C8" s="43" t="n">
        <v>8400</v>
      </c>
      <c r="D8" s="22" t="inlineStr">
        <is>
          <t>Calculated on Basic salary</t>
        </is>
      </c>
    </row>
    <row r="9">
      <c r="A9" s="39" t="inlineStr">
        <is>
          <t>A3. Gratuity (6 yrs completed)</t>
        </is>
      </c>
      <c r="B9" s="39" t="inlineStr">
        <is>
          <t>(14,000 x 15 x 6) / 26</t>
        </is>
      </c>
      <c r="C9" s="42" t="n">
        <v>48462</v>
      </c>
      <c r="D9" s="41" t="inlineStr">
        <is>
          <t>Gratuity Act, Section 4</t>
        </is>
      </c>
    </row>
    <row r="10">
      <c r="A10" s="33" t="inlineStr">
        <is>
          <t>A4. Notice Period Payment</t>
        </is>
      </c>
      <c r="B10" s="33" t="inlineStr">
        <is>
          <t>Not applicable</t>
        </is>
      </c>
      <c r="C10" s="43" t="n">
        <v>0</v>
      </c>
      <c r="D10" s="22" t="inlineStr">
        <is>
          <t>Employee resigned, not terminated</t>
        </is>
      </c>
    </row>
    <row r="11">
      <c r="A11" s="39" t="inlineStr">
        <is>
          <t>A5. Pro-rata Bonus</t>
        </is>
      </c>
      <c r="B11" s="39" t="inlineStr">
        <is>
          <t>(14,000 / 365) x 76</t>
        </is>
      </c>
      <c r="C11" s="42" t="n">
        <v>2918</v>
      </c>
      <c r="D11" s="41" t="inlineStr">
        <is>
          <t>76 days in bonus year (Apr-Jun)</t>
        </is>
      </c>
    </row>
    <row r="12">
      <c r="A12" s="33" t="inlineStr">
        <is>
          <t>A6. Pending Reimbursements</t>
        </is>
      </c>
      <c r="B12" s="33" t="inlineStr">
        <is>
          <t>None</t>
        </is>
      </c>
      <c r="C12" s="43" t="n">
        <v>0</v>
      </c>
      <c r="D12" s="22" t="inlineStr"/>
    </row>
    <row r="13">
      <c r="A13" s="39" t="inlineStr">
        <is>
          <t>A7. Other Earnings</t>
        </is>
      </c>
      <c r="B13" s="39" t="inlineStr">
        <is>
          <t>None</t>
        </is>
      </c>
      <c r="C13" s="42" t="n">
        <v>0</v>
      </c>
      <c r="D13" s="41" t="inlineStr"/>
    </row>
    <row r="14">
      <c r="A14" s="33" t="inlineStr"/>
      <c r="B14" s="33" t="inlineStr"/>
      <c r="D14" s="22" t="inlineStr"/>
    </row>
    <row r="15">
      <c r="A15" s="44" t="inlineStr">
        <is>
          <t>TOTAL EARNINGS</t>
        </is>
      </c>
      <c r="B15" s="45" t="inlineStr"/>
      <c r="C15" s="46" t="n">
        <v>77280</v>
      </c>
      <c r="D15" s="47" t="inlineStr"/>
    </row>
    <row r="16">
      <c r="A16" s="33" t="inlineStr"/>
      <c r="B16" s="33" t="inlineStr"/>
      <c r="D16" s="22" t="inlineStr"/>
    </row>
    <row r="17">
      <c r="A17" s="38" t="inlineStr">
        <is>
          <t>DEDUCTIONS</t>
        </is>
      </c>
      <c r="B17" s="39" t="inlineStr"/>
      <c r="C17" s="40" t="n"/>
      <c r="D17" s="41" t="inlineStr"/>
    </row>
    <row r="18">
      <c r="A18" s="33" t="inlineStr"/>
      <c r="B18" s="33" t="inlineStr"/>
      <c r="D18" s="22" t="inlineStr"/>
    </row>
    <row r="19">
      <c r="A19" s="39" t="inlineStr">
        <is>
          <t>B1. Notice Recovery (10 days)</t>
        </is>
      </c>
      <c r="B19" s="39" t="inlineStr">
        <is>
          <t>(35,000 / 30) x 10</t>
        </is>
      </c>
      <c r="C19" s="42" t="n">
        <v>11667</v>
      </c>
      <c r="D19" s="41" t="inlineStr">
        <is>
          <t>Employee served 20 of 30 days</t>
        </is>
      </c>
    </row>
    <row r="20">
      <c r="A20" s="33" t="inlineStr">
        <is>
          <t>B2. Salary Advance Outstanding</t>
        </is>
      </c>
      <c r="B20" s="33" t="inlineStr">
        <is>
          <t>Pending advance</t>
        </is>
      </c>
      <c r="C20" s="43" t="n">
        <v>5000</v>
      </c>
      <c r="D20" s="22" t="inlineStr"/>
    </row>
    <row r="21">
      <c r="A21" s="39" t="inlineStr">
        <is>
          <t>B3. Loan Recovery</t>
        </is>
      </c>
      <c r="B21" s="39" t="inlineStr">
        <is>
          <t>None</t>
        </is>
      </c>
      <c r="C21" s="42" t="n">
        <v>0</v>
      </c>
      <c r="D21" s="41" t="inlineStr"/>
    </row>
    <row r="22">
      <c r="A22" s="33" t="inlineStr">
        <is>
          <t>B4. Asset Recovery</t>
        </is>
      </c>
      <c r="B22" s="33" t="inlineStr">
        <is>
          <t>None</t>
        </is>
      </c>
      <c r="C22" s="43" t="n">
        <v>0</v>
      </c>
      <c r="D22" s="22" t="inlineStr"/>
    </row>
    <row r="23">
      <c r="A23" s="39" t="inlineStr">
        <is>
          <t>B5. Other Deductions</t>
        </is>
      </c>
      <c r="B23" s="39" t="inlineStr">
        <is>
          <t>None</t>
        </is>
      </c>
      <c r="C23" s="42" t="n">
        <v>0</v>
      </c>
      <c r="D23" s="41" t="inlineStr"/>
    </row>
    <row r="24">
      <c r="A24" s="33" t="inlineStr">
        <is>
          <t>B6. TDS on F&amp;F</t>
        </is>
      </c>
      <c r="B24" s="33" t="inlineStr">
        <is>
          <t>Consult CA</t>
        </is>
      </c>
      <c r="C24" s="43" t="n">
        <v>0</v>
      </c>
      <c r="D24" s="22" t="inlineStr">
        <is>
          <t>Below taxable threshold in this case</t>
        </is>
      </c>
    </row>
    <row r="25">
      <c r="A25" s="33" t="inlineStr"/>
      <c r="B25" s="33" t="inlineStr"/>
      <c r="D25" s="22" t="inlineStr"/>
    </row>
    <row r="26">
      <c r="A26" s="48" t="inlineStr">
        <is>
          <t>TOTAL DEDUCTIONS</t>
        </is>
      </c>
      <c r="B26" s="49" t="inlineStr"/>
      <c r="C26" s="50" t="n">
        <v>16667</v>
      </c>
      <c r="D26" s="51" t="inlineStr"/>
    </row>
    <row r="27">
      <c r="A27" s="33" t="inlineStr"/>
      <c r="B27" s="33" t="inlineStr"/>
      <c r="D27" s="22" t="inlineStr"/>
    </row>
    <row r="28">
      <c r="A28" s="44" t="inlineStr">
        <is>
          <t>NET F&amp;F PAYABLE</t>
        </is>
      </c>
      <c r="B28" s="45" t="inlineStr">
        <is>
          <t>77,280 - 16,667</t>
        </is>
      </c>
      <c r="C28" s="46" t="n">
        <v>60613</v>
      </c>
      <c r="D28" s="47" t="inlineStr">
        <is>
          <t>Amount credited to bank</t>
        </is>
      </c>
    </row>
    <row r="30">
      <c r="A30" s="6" t="inlineStr">
        <is>
          <t>Verification: 17,500 + 8,400 + 48,462 + 0 + 2,918 + 0 + 0 = 77,280 (Earnings)</t>
        </is>
      </c>
    </row>
    <row r="31">
      <c r="A31" s="6" t="inlineStr">
        <is>
          <t>Verification: 11,667 + 5,000 + 0 + 0 + 0 + 0 = 16,667 (Deductions)</t>
        </is>
      </c>
    </row>
    <row r="32">
      <c r="A32" s="52" t="inlineStr">
        <is>
          <t>Net F&amp;F = 77,280 - 16,667 = Rs.60,613</t>
        </is>
      </c>
    </row>
    <row r="34">
      <c r="A34" s="6" t="inlineStr">
        <is>
          <t>Powered by Attendo (formerly Petpooja Payroll) | attendohr.com | +91-72280 34343</t>
        </is>
      </c>
    </row>
  </sheetData>
  <sheetProtection selectLockedCells="0" selectUnlockedCells="0" sheet="1" objects="0" insertRows="1" insertHyperlinks="1" autoFilter="1" scenarios="0" formatColumns="1" deleteColumns="1" insertColumns="1" pivotTables="1" deleteRows="1" formatCells="1" formatRows="1" sort="1" password="89B7"/>
  <mergeCells count="6">
    <mergeCell ref="A1:D1"/>
    <mergeCell ref="A31:D31"/>
    <mergeCell ref="A34:D34"/>
    <mergeCell ref="A30:D30"/>
    <mergeCell ref="A2:D2"/>
    <mergeCell ref="A32:D3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sheetData>
    <row r="1">
      <c r="A1" t="inlineStr">
        <is>
          <t>State</t>
        </is>
      </c>
      <c r="B1" t="inlineStr">
        <is>
          <t>Annual PT (Rs.)</t>
        </is>
      </c>
    </row>
    <row r="2">
      <c r="A2" t="inlineStr">
        <is>
          <t>Maharashtra</t>
        </is>
      </c>
      <c r="B2" t="n">
        <v>2500</v>
      </c>
    </row>
    <row r="3">
      <c r="A3" t="inlineStr">
        <is>
          <t>Karnataka</t>
        </is>
      </c>
      <c r="B3" t="n">
        <v>2400</v>
      </c>
    </row>
    <row r="4">
      <c r="A4" t="inlineStr">
        <is>
          <t>Gujarat</t>
        </is>
      </c>
      <c r="B4" t="n">
        <v>2500</v>
      </c>
    </row>
    <row r="5">
      <c r="A5" t="inlineStr">
        <is>
          <t>Tamil Nadu</t>
        </is>
      </c>
      <c r="B5" t="n">
        <v>2500</v>
      </c>
    </row>
    <row r="6">
      <c r="A6" t="inlineStr">
        <is>
          <t>West Bengal</t>
        </is>
      </c>
      <c r="B6" t="n">
        <v>2500</v>
      </c>
    </row>
    <row r="7">
      <c r="A7" t="inlineStr">
        <is>
          <t>Andhra Pradesh</t>
        </is>
      </c>
      <c r="B7" t="n">
        <v>2500</v>
      </c>
    </row>
    <row r="8">
      <c r="A8" t="inlineStr">
        <is>
          <t>Telangana</t>
        </is>
      </c>
      <c r="B8" t="n">
        <v>2500</v>
      </c>
    </row>
    <row r="9">
      <c r="A9" t="inlineStr">
        <is>
          <t>Madhya Pradesh</t>
        </is>
      </c>
      <c r="B9" t="n">
        <v>2500</v>
      </c>
    </row>
    <row r="10">
      <c r="A10" t="inlineStr">
        <is>
          <t>Kerala</t>
        </is>
      </c>
      <c r="B10" t="n">
        <v>2500</v>
      </c>
    </row>
    <row r="11">
      <c r="A11" t="inlineStr">
        <is>
          <t>Odisha</t>
        </is>
      </c>
      <c r="B11" t="n">
        <v>2500</v>
      </c>
    </row>
    <row r="12">
      <c r="A12" t="inlineStr">
        <is>
          <t>Assam</t>
        </is>
      </c>
      <c r="B12" t="n">
        <v>2500</v>
      </c>
    </row>
    <row r="13">
      <c r="A13" t="inlineStr">
        <is>
          <t>Rajasthan</t>
        </is>
      </c>
      <c r="B13" t="n">
        <v>2500</v>
      </c>
    </row>
    <row r="14">
      <c r="A14" t="inlineStr">
        <is>
          <t>Chhattisgarh</t>
        </is>
      </c>
      <c r="B14" t="n">
        <v>2500</v>
      </c>
    </row>
    <row r="15">
      <c r="A15" t="inlineStr">
        <is>
          <t>Jharkhand</t>
        </is>
      </c>
      <c r="B15" t="n">
        <v>2500</v>
      </c>
    </row>
    <row r="16">
      <c r="A16" t="inlineStr">
        <is>
          <t>Bihar</t>
        </is>
      </c>
      <c r="B16" t="n">
        <v>2500</v>
      </c>
    </row>
    <row r="17">
      <c r="A17" t="inlineStr">
        <is>
          <t>Delhi</t>
        </is>
      </c>
      <c r="B17" t="n">
        <v>0</v>
      </c>
    </row>
    <row r="18">
      <c r="A18" t="inlineStr">
        <is>
          <t>Haryana</t>
        </is>
      </c>
      <c r="B18" t="n">
        <v>0</v>
      </c>
    </row>
    <row r="19">
      <c r="A19" t="inlineStr">
        <is>
          <t>Uttar Pradesh</t>
        </is>
      </c>
      <c r="B19" t="n">
        <v>0</v>
      </c>
    </row>
    <row r="20">
      <c r="A20" t="inlineStr">
        <is>
          <t>Punjab</t>
        </is>
      </c>
      <c r="B20" t="n">
        <v>0</v>
      </c>
    </row>
    <row r="21">
      <c r="A21" t="inlineStr">
        <is>
          <t>Goa</t>
        </is>
      </c>
      <c r="B21" t="n">
        <v>0</v>
      </c>
    </row>
    <row r="22">
      <c r="A22" t="inlineStr">
        <is>
          <t>Uttarakhand</t>
        </is>
      </c>
      <c r="B22" t="n">
        <v>0</v>
      </c>
    </row>
    <row r="23">
      <c r="A23" t="inlineStr">
        <is>
          <t>Himachal Pradesh</t>
        </is>
      </c>
      <c r="B23" t="n">
        <v>0</v>
      </c>
    </row>
    <row r="24">
      <c r="A24" t="inlineStr">
        <is>
          <t>Jammu &amp; Kashmir</t>
        </is>
      </c>
      <c r="B24"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2026-08-18T06:39:26Z</dcterms:created>
  <dcterms:modified xmlns:dcterms="http://purl.org/dc/terms/" xmlns:xsi="http://www.w3.org/2001/XMLSchema-instance" xsi:type="dcterms:W3CDTF">2026-08-18T06:39:26Z</dcterms:modified>
</cp:coreProperties>
</file>