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elivery Challan" sheetId="2" state="visible" r:id="rId2"/>
    <sheet xmlns:r="http://schemas.openxmlformats.org/officeDocument/2006/relationships" name="Job Work Tracker" sheetId="3" state="visible" r:id="rId3"/>
    <sheet xmlns:r="http://schemas.openxmlformats.org/officeDocument/2006/relationships" name="Challan Register" sheetId="4" state="visible" r:id="rId4"/>
    <sheet xmlns:r="http://schemas.openxmlformats.org/officeDocument/2006/relationships" name="Example" sheetId="5" state="visible" r:id="rId5"/>
    <sheet xmlns:r="http://schemas.openxmlformats.org/officeDocument/2006/relationships" name="Rule Reference" sheetId="6" state="visible" r:id="rId6"/>
    <sheet xmlns:r="http://schemas.openxmlformats.org/officeDocument/2006/relationships" name="Lists" sheetId="7" state="hidden" r:id="rId7"/>
  </sheets>
  <definedNames>
    <definedName name="_xlnm.Print_Area" localSheetId="1">'Delivery Challan'!$B$1:$M$35</definedName>
    <definedName name="_xlnm.Print_Area" localSheetId="4">'Example'!$B$1:$M$35</definedName>
  </definedNames>
  <calcPr calcId="124519" fullCalcOnLoad="1"/>
</workbook>
</file>

<file path=xl/styles.xml><?xml version="1.0" encoding="utf-8"?>
<styleSheet xmlns="http://schemas.openxmlformats.org/spreadsheetml/2006/main">
  <numFmts count="3">
    <numFmt numFmtId="164" formatCode="DD-MMM-YYYY"/>
    <numFmt numFmtId="165" formatCode="[&gt;=10000000]&quot;₹&quot;##\,##\,##\,##0.00;[&gt;=100000]&quot;₹&quot;##\,##\,##0.00;&quot;₹&quot;#,##0.00"/>
    <numFmt numFmtId="166" formatCode="[&gt;=10000000]&quot;₹&quot;##\,##\,##\,##0;[&gt;=100000]&quot;₹&quot;##\,##\,##0;&quot;₹&quot;#,##0"/>
  </numFmts>
  <fonts count="14">
    <font>
      <name val="Calibri"/>
      <family val="2"/>
      <color theme="1"/>
      <sz val="11"/>
      <scheme val="minor"/>
    </font>
    <font>
      <name val="Calibri"/>
      <b val="1"/>
      <color rgb="00FFFFFF"/>
      <sz val="11"/>
    </font>
    <font>
      <name val="Calibri"/>
      <color rgb="001F2937"/>
      <sz val="10"/>
    </font>
    <font>
      <name val="Calibri"/>
      <b val="1"/>
      <color rgb="001F2937"/>
      <sz val="16"/>
    </font>
    <font>
      <name val="Calibri"/>
      <b val="1"/>
      <color rgb="00C52031"/>
      <sz val="12"/>
    </font>
    <font>
      <name val="Calibri"/>
      <b val="1"/>
      <color rgb="001F2937"/>
      <sz val="10"/>
    </font>
    <font>
      <name val="Calibri"/>
      <i val="1"/>
      <color rgb="006B7280"/>
      <sz val="9"/>
    </font>
    <font>
      <name val="Calibri"/>
      <b val="1"/>
      <color rgb="001F2937"/>
      <sz val="18"/>
    </font>
    <font>
      <name val="Calibri"/>
      <b val="1"/>
      <color rgb="00C52031"/>
      <sz val="10"/>
    </font>
    <font>
      <name val="Calibri"/>
      <i val="1"/>
      <color rgb="002563EB"/>
      <sz val="10"/>
    </font>
    <font>
      <name val="Calibri"/>
      <b val="1"/>
      <color rgb="001F2937"/>
      <sz val="11"/>
    </font>
    <font>
      <name val="Calibri"/>
      <b val="1"/>
      <color rgb="00C52031"/>
      <sz val="11"/>
    </font>
    <font>
      <name val="Calibri"/>
      <b val="1"/>
      <color rgb="002563EB"/>
      <sz val="10"/>
    </font>
    <font>
      <name val="Calibri"/>
      <b val="1"/>
      <i val="1"/>
      <color rgb="006B7280"/>
      <sz val="9"/>
    </font>
  </fonts>
  <fills count="9">
    <fill>
      <patternFill/>
    </fill>
    <fill>
      <patternFill patternType="gray125"/>
    </fill>
    <fill>
      <patternFill patternType="solid">
        <fgColor rgb="00C52031"/>
        <bgColor rgb="00C52031"/>
      </patternFill>
    </fill>
    <fill>
      <patternFill patternType="solid">
        <fgColor rgb="00FFFBEB"/>
        <bgColor rgb="00FFFBEB"/>
      </patternFill>
    </fill>
    <fill>
      <patternFill patternType="solid">
        <fgColor rgb="00FEF2F2"/>
        <bgColor rgb="00FEF2F2"/>
      </patternFill>
    </fill>
    <fill>
      <patternFill patternType="solid">
        <fgColor rgb="00F3F4F6"/>
        <bgColor rgb="00F3F4F6"/>
      </patternFill>
    </fill>
    <fill>
      <patternFill patternType="solid">
        <fgColor rgb="00FFFDF5"/>
        <bgColor rgb="00FFFDF5"/>
      </patternFill>
    </fill>
    <fill>
      <patternFill patternType="solid">
        <fgColor rgb="00EFF6FF"/>
        <bgColor rgb="00EFF6FF"/>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54">
    <xf numFmtId="0" fontId="0" fillId="0" borderId="0" pivotButton="0" quotePrefix="0" xfId="0"/>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2" fillId="0" borderId="0" applyAlignment="1" pivotButton="0" quotePrefix="0" xfId="0">
      <alignment horizontal="left" vertical="top" wrapText="1"/>
    </xf>
    <xf numFmtId="0" fontId="1" fillId="2" borderId="0" applyAlignment="1" pivotButton="0" quotePrefix="0" xfId="0">
      <alignment horizontal="left" vertical="center" wrapText="1"/>
    </xf>
    <xf numFmtId="0" fontId="5" fillId="0" borderId="0" applyAlignment="1" pivotButton="0" quotePrefix="0" xfId="0">
      <alignment horizontal="left" vertical="center" wrapText="1"/>
    </xf>
    <xf numFmtId="0" fontId="2" fillId="3" borderId="0" applyAlignment="1" pivotButton="0" quotePrefix="0" xfId="0">
      <alignment horizontal="left" vertical="top" wrapText="1"/>
    </xf>
    <xf numFmtId="0" fontId="2" fillId="4" borderId="0" applyAlignment="1" pivotButton="0" quotePrefix="0" xfId="0">
      <alignment horizontal="left" vertical="top" wrapText="1"/>
    </xf>
    <xf numFmtId="0" fontId="6" fillId="0" borderId="0" applyAlignment="1" pivotButton="0" quotePrefix="0" xfId="0">
      <alignment horizontal="left" vertical="top" wrapText="1"/>
    </xf>
    <xf numFmtId="0" fontId="6" fillId="5" borderId="0" applyAlignment="1" pivotButton="0" quotePrefix="0" xfId="0">
      <alignment horizontal="left" vertical="top" wrapText="1"/>
    </xf>
    <xf numFmtId="0" fontId="6" fillId="0" borderId="0" applyAlignment="1" pivotButton="0" quotePrefix="0" xfId="0">
      <alignment horizontal="left" vertical="center" wrapText="1"/>
    </xf>
    <xf numFmtId="0" fontId="6" fillId="0" borderId="0" applyAlignment="1" pivotButton="0" quotePrefix="0" xfId="0">
      <alignment horizontal="center" vertical="center" wrapText="1"/>
    </xf>
    <xf numFmtId="0" fontId="7" fillId="0" borderId="0" applyAlignment="1" pivotButton="0" quotePrefix="0" xfId="0">
      <alignment horizontal="left" vertical="center" wrapText="1"/>
    </xf>
    <xf numFmtId="0" fontId="8" fillId="6" borderId="1" applyAlignment="1" applyProtection="1" pivotButton="0" quotePrefix="0" xfId="0">
      <alignment horizontal="center" vertical="center" wrapText="1"/>
      <protection locked="0" hidden="0"/>
    </xf>
    <xf numFmtId="0" fontId="2" fillId="6" borderId="1" applyAlignment="1" applyProtection="1" pivotButton="0" quotePrefix="0" xfId="0">
      <alignment horizontal="left" vertical="center" wrapText="1"/>
      <protection locked="0" hidden="0"/>
    </xf>
    <xf numFmtId="0" fontId="0" fillId="6" borderId="1" pivotButton="0" quotePrefix="0" xfId="0"/>
    <xf numFmtId="164" fontId="2" fillId="6" borderId="1" applyAlignment="1" applyProtection="1" pivotButton="0" quotePrefix="0" xfId="0">
      <alignment horizontal="left" vertical="center" wrapText="1"/>
      <protection locked="0" hidden="0"/>
    </xf>
    <xf numFmtId="0" fontId="9" fillId="7" borderId="1" applyAlignment="1" pivotButton="0" quotePrefix="0" xfId="0">
      <alignment horizontal="left" vertical="center" wrapText="1"/>
    </xf>
    <xf numFmtId="0" fontId="0" fillId="7" borderId="1" pivotButton="0" quotePrefix="0" xfId="0"/>
    <xf numFmtId="0" fontId="0" fillId="2"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6" borderId="1" applyAlignment="1" applyProtection="1" pivotButton="0" quotePrefix="0" xfId="0">
      <alignment horizontal="center" vertical="center" wrapText="1"/>
      <protection locked="0" hidden="0"/>
    </xf>
    <xf numFmtId="4" fontId="2" fillId="6" borderId="1" applyAlignment="1" applyProtection="1" pivotButton="0" quotePrefix="0" xfId="0">
      <alignment horizontal="right" vertical="center"/>
      <protection locked="0" hidden="0"/>
    </xf>
    <xf numFmtId="165" fontId="2" fillId="6" borderId="1" applyAlignment="1" applyProtection="1" pivotButton="0" quotePrefix="0" xfId="0">
      <alignment horizontal="right" vertical="center"/>
      <protection locked="0" hidden="0"/>
    </xf>
    <xf numFmtId="165" fontId="2" fillId="0" borderId="1" applyAlignment="1" pivotButton="0" quotePrefix="0" xfId="0">
      <alignment horizontal="right" vertical="center"/>
    </xf>
    <xf numFmtId="0" fontId="10" fillId="5" borderId="1" applyAlignment="1" pivotButton="0" quotePrefix="0" xfId="0">
      <alignment horizontal="right" vertical="center"/>
    </xf>
    <xf numFmtId="0" fontId="0" fillId="5" borderId="1" pivotButton="0" quotePrefix="0" xfId="0"/>
    <xf numFmtId="165" fontId="10" fillId="5" borderId="1" applyAlignment="1" pivotButton="0" quotePrefix="0" xfId="0">
      <alignment horizontal="right" vertical="center"/>
    </xf>
    <xf numFmtId="0" fontId="10" fillId="5" borderId="1" applyAlignment="1" pivotButton="0" quotePrefix="0" xfId="0">
      <alignment horizontal="center" vertical="center" wrapText="1"/>
    </xf>
    <xf numFmtId="165" fontId="11" fillId="8" borderId="1" applyAlignment="1" pivotButton="0" quotePrefix="0" xfId="0">
      <alignment horizontal="right" vertical="center"/>
    </xf>
    <xf numFmtId="0" fontId="0" fillId="8" borderId="1" pivotButton="0" quotePrefix="0" xfId="0"/>
    <xf numFmtId="0" fontId="5" fillId="3" borderId="1" applyAlignment="1" pivotButton="0" quotePrefix="0" xfId="0">
      <alignment horizontal="left" vertical="center" wrapText="1"/>
    </xf>
    <xf numFmtId="0" fontId="0" fillId="3" borderId="1" pivotButton="0" quotePrefix="0" xfId="0"/>
    <xf numFmtId="0" fontId="2" fillId="7" borderId="1" applyAlignment="1" pivotButton="0" quotePrefix="0" xfId="0">
      <alignment horizontal="left" vertical="center" wrapText="1"/>
    </xf>
    <xf numFmtId="0" fontId="2" fillId="8" borderId="1" applyAlignment="1" pivotButton="0" quotePrefix="0" xfId="0">
      <alignment horizontal="left" vertical="center" wrapText="1"/>
    </xf>
    <xf numFmtId="166" fontId="2" fillId="6" borderId="1" applyAlignment="1" applyProtection="1" pivotButton="0" quotePrefix="0" xfId="0">
      <alignment horizontal="right" vertical="center"/>
      <protection locked="0" hidden="0"/>
    </xf>
    <xf numFmtId="0" fontId="12" fillId="7" borderId="1" applyAlignment="1" pivotButton="0" quotePrefix="0" xfId="0">
      <alignment horizontal="left" vertical="center" wrapText="1"/>
    </xf>
    <xf numFmtId="164" fontId="2" fillId="6" borderId="1" applyAlignment="1" applyProtection="1" pivotButton="0" quotePrefix="0" xfId="0">
      <alignment horizontal="center" vertical="center" wrapText="1"/>
      <protection locked="0" hidden="0"/>
    </xf>
    <xf numFmtId="164" fontId="2" fillId="8" borderId="1" applyAlignment="1" pivotButton="0" quotePrefix="0" xfId="0">
      <alignment horizontal="center" vertical="center" wrapText="1"/>
    </xf>
    <xf numFmtId="3" fontId="2" fillId="8" borderId="1" applyAlignment="1" pivotButton="0" quotePrefix="0" xfId="0">
      <alignment horizontal="center" vertical="center" wrapText="1"/>
    </xf>
    <xf numFmtId="3" fontId="11" fillId="8" borderId="1" applyAlignment="1" pivotButton="0" quotePrefix="0" xfId="0">
      <alignment horizontal="right" vertical="center"/>
    </xf>
    <xf numFmtId="3" fontId="11" fillId="4" borderId="1" applyAlignment="1" pivotButton="0" quotePrefix="0" xfId="0">
      <alignment horizontal="right" vertical="center"/>
    </xf>
    <xf numFmtId="0" fontId="0" fillId="4" borderId="1" pivotButton="0" quotePrefix="0" xfId="0"/>
    <xf numFmtId="165" fontId="11" fillId="4" borderId="1" applyAlignment="1" pivotButton="0" quotePrefix="0" xfId="0">
      <alignment horizontal="right" vertical="center"/>
    </xf>
    <xf numFmtId="3" fontId="11" fillId="3" borderId="1" applyAlignment="1" pivotButton="0" quotePrefix="0" xfId="0">
      <alignment horizontal="right" vertical="center"/>
    </xf>
    <xf numFmtId="0" fontId="2" fillId="8" borderId="1" applyAlignment="1" pivotButton="0" quotePrefix="0" xfId="0">
      <alignment horizontal="center" vertical="center" wrapText="1"/>
    </xf>
    <xf numFmtId="0" fontId="13" fillId="3" borderId="0" applyAlignment="1" pivotButton="0" quotePrefix="0" xfId="0">
      <alignment horizontal="left" vertical="center" wrapText="1"/>
    </xf>
    <xf numFmtId="0" fontId="0" fillId="3" borderId="0" pivotButton="0" quotePrefix="0" xfId="0"/>
    <xf numFmtId="0" fontId="1" fillId="2" borderId="1" applyAlignment="1" pivotButton="0" quotePrefix="0" xfId="0">
      <alignment horizontal="left" vertical="center" wrapText="1"/>
    </xf>
    <xf numFmtId="0" fontId="5" fillId="8" borderId="1" applyAlignment="1" pivotButton="0" quotePrefix="0" xfId="0">
      <alignment horizontal="left" vertical="top" wrapText="1"/>
    </xf>
    <xf numFmtId="0" fontId="2" fillId="0" borderId="1" applyAlignment="1" pivotButton="0" quotePrefix="0" xfId="0">
      <alignment horizontal="left" vertical="top" wrapText="1"/>
    </xf>
    <xf numFmtId="0" fontId="6" fillId="5" borderId="0" applyAlignment="1" pivotButton="0" quotePrefix="0" xfId="0">
      <alignment horizontal="left" vertical="center" wrapText="1"/>
    </xf>
    <xf numFmtId="0" fontId="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3"/>
  <sheetViews>
    <sheetView showGridLines="0" workbookViewId="0">
      <selection activeCell="A1" sqref="A1"/>
    </sheetView>
  </sheetViews>
  <sheetFormatPr baseColWidth="8" defaultRowHeight="15"/>
  <cols>
    <col width="3" customWidth="1" min="1" max="1"/>
    <col width="4" customWidth="1" min="2" max="2"/>
    <col width="104" customWidth="1" min="3" max="3"/>
    <col width="4" customWidth="1" min="4" max="4"/>
  </cols>
  <sheetData>
    <row r="1"/>
    <row r="2">
      <c r="C2" s="1" t="inlineStr">
        <is>
          <t>GST Delivery Challan Template</t>
        </is>
      </c>
    </row>
    <row r="3">
      <c r="C3" s="2" t="inlineStr">
        <is>
          <t>Moving goods without a tax invoice, under Rule 55 of the CGST Rules 2017</t>
        </is>
      </c>
    </row>
    <row r="4"/>
    <row r="5" ht="42" customHeight="1">
      <c r="C5" s="3" t="inlineStr">
        <is>
          <t>Goods do not always move on a tax invoice. Rule 55 sets out when a delivery challan takes its place, and it is a shorter list than most people assume. Use the wrong document and the consignment is moving without valid cover, which is what a roadside check is looking for.</t>
        </is>
      </c>
    </row>
    <row r="6"/>
    <row r="7">
      <c r="C7" s="4" t="inlineStr">
        <is>
          <t xml:space="preserve">  What is in this workbook</t>
        </is>
      </c>
    </row>
    <row r="8" ht="40" customHeight="1">
      <c r="C8" s="3" t="inlineStr">
        <is>
          <t>•  Delivery Challan  -  a printable challan carrying all nine particulars Rule 55(1) requires. Tax is computed only when the movement is a supply to the consignee, and the e-way bill trigger is worked out for you.</t>
        </is>
      </c>
    </row>
    <row r="9" ht="30" customHeight="1">
      <c r="C9" s="3" t="inlineStr">
        <is>
          <t>•  Job Work Tracker  -  the section 143 return clock. One year for inputs, three years for capital goods, and a flag the day a consignment becomes a deemed supply.</t>
        </is>
      </c>
    </row>
    <row r="10" ht="27" customHeight="1">
      <c r="C10" s="3" t="inlineStr">
        <is>
          <t>•  Challan Register  -  a log of every challan issued, with the ITC-04 period each job work challan falls into.</t>
        </is>
      </c>
    </row>
    <row r="11" ht="16" customHeight="1">
      <c r="C11" s="3" t="inlineStr">
        <is>
          <t>•  Example  -  the same challan filled in, so you can see what a complete one looks like.</t>
        </is>
      </c>
    </row>
    <row r="12" ht="16" customHeight="1">
      <c r="C12" s="3" t="inlineStr">
        <is>
          <t>•  Rule Reference  -  the exact provisions, quoted, so you can check anything here against the source.</t>
        </is>
      </c>
    </row>
    <row r="13"/>
    <row r="14">
      <c r="C14" s="4" t="inlineStr">
        <is>
          <t xml:space="preserve">  When you may move goods on a delivery challan  -  Rule 55(1)</t>
        </is>
      </c>
    </row>
    <row r="15">
      <c r="C15" s="5" t="inlineStr">
        <is>
          <t>Rule 55(1) names four cases, and only four:</t>
        </is>
      </c>
    </row>
    <row r="16" ht="27" customHeight="1">
      <c r="C16" s="3" t="inlineStr">
        <is>
          <t xml:space="preserve">      (a)  supply of liquid gas where the quantity at the time of removal from the supplier's place of business is not known</t>
        </is>
      </c>
    </row>
    <row r="17" ht="26" customHeight="1">
      <c r="C17" s="3" t="inlineStr">
        <is>
          <t xml:space="preserve">      (b)  transportation of goods for job work</t>
        </is>
      </c>
    </row>
    <row r="18" ht="26" customHeight="1">
      <c r="C18" s="3" t="inlineStr">
        <is>
          <t xml:space="preserve">      (c)  transportation of goods for reasons other than by way of supply</t>
        </is>
      </c>
    </row>
    <row r="19" ht="26" customHeight="1">
      <c r="C19" s="3" t="inlineStr">
        <is>
          <t xml:space="preserve">      (d)  such other supplies as may be notified by the Board</t>
        </is>
      </c>
    </row>
    <row r="20"/>
    <row r="21" ht="42" customHeight="1">
      <c r="C21" s="3" t="inlineStr">
        <is>
          <t>Clause (c) is the one that does the work, and the one most templates leave out. Branch transfers, goods going out for repair or testing, stock to an exhibition, goods returned to a supplier, sale on approval: none of these is a supply at the moment of movement, so all of them travel on a challan.</t>
        </is>
      </c>
    </row>
    <row r="22" ht="53" customHeight="1">
      <c r="C22" s="3" t="inlineStr">
        <is>
          <t>Two cases sit outside the 55(1) list and are handled separately in this workbook: SKD or CKD consignments moved in batches are Rule 55(5), and goods sent on approval run under Circular 10/10/2017-GST. Where a supply is made but the invoice could not be issued at removal, Rule 55(4) requires the tax invoice to be issued after delivery.</t>
        </is>
      </c>
    </row>
    <row r="23"/>
    <row r="24">
      <c r="C24" s="4" t="inlineStr">
        <is>
          <t xml:space="preserve">  What the challan must carry  -  Rule 55(1), nine particulars</t>
        </is>
      </c>
    </row>
    <row r="25">
      <c r="C25" s="3" t="inlineStr">
        <is>
          <t xml:space="preserve">      (i) date and number of the delivery challan</t>
        </is>
      </c>
    </row>
    <row r="26">
      <c r="C26" s="3" t="inlineStr">
        <is>
          <t xml:space="preserve">      (ii) name, address and GSTIN of the consigner, if registered</t>
        </is>
      </c>
    </row>
    <row r="27">
      <c r="C27" s="3" t="inlineStr">
        <is>
          <t xml:space="preserve">      (iii) name, address and GSTIN or UIN of the consignee, if registered</t>
        </is>
      </c>
    </row>
    <row r="28">
      <c r="C28" s="3" t="inlineStr">
        <is>
          <t xml:space="preserve">      (iv) HSN code and description of goods</t>
        </is>
      </c>
    </row>
    <row r="29">
      <c r="C29" s="3" t="inlineStr">
        <is>
          <t xml:space="preserve">      (v) quantity, provisional where the exact quantity is not known</t>
        </is>
      </c>
    </row>
    <row r="30">
      <c r="C30" s="3" t="inlineStr">
        <is>
          <t xml:space="preserve">      (vi) taxable value</t>
        </is>
      </c>
    </row>
    <row r="31">
      <c r="C31" s="3" t="inlineStr">
        <is>
          <t xml:space="preserve">      (vii) tax rate and tax amount, where the transportation is for supply to the consignee</t>
        </is>
      </c>
    </row>
    <row r="32">
      <c r="C32" s="3" t="inlineStr">
        <is>
          <t xml:space="preserve">      (viii) place of supply, in case of inter-State movement</t>
        </is>
      </c>
    </row>
    <row r="33">
      <c r="C33" s="3" t="inlineStr">
        <is>
          <t xml:space="preserve">      (ix) signature</t>
        </is>
      </c>
    </row>
    <row r="34"/>
    <row r="35" ht="42" customHeight="1">
      <c r="C35" s="6" t="inlineStr">
        <is>
          <t>Read (vii) again. Tax is required only where the movement is a supply to the consignee. A branch transfer or a job work despatch is not, so those challans carry a taxable value without a tax amount. Setting the 'Is this a supply to the consignee' field to No on the challan sheet does exactly that.</t>
        </is>
      </c>
    </row>
    <row r="36"/>
    <row r="37">
      <c r="C37" s="4" t="inlineStr">
        <is>
          <t xml:space="preserve">  Three copies  -  Rule 55(2)</t>
        </is>
      </c>
    </row>
    <row r="38" ht="42" customHeight="1">
      <c r="C38" s="3" t="inlineStr">
        <is>
          <t>For a supply of goods the challan is prepared in triplicate: the original marked ORIGINAL FOR CONSIGNEE, the duplicate marked DUPLICATE FOR TRANSPORTER, and the triplicate marked TRIPLICATE FOR CONSIGNER. Print the challan sheet three times, changing the copy marking each time.</t>
        </is>
      </c>
    </row>
    <row r="39"/>
    <row r="40">
      <c r="C40" s="4" t="inlineStr">
        <is>
          <t xml:space="preserve">  E-way bill  -  Rule 138(1)</t>
        </is>
      </c>
    </row>
    <row r="41" ht="42" customHeight="1">
      <c r="C41" s="3" t="inlineStr">
        <is>
          <t>An e-way bill is required where the consignment value exceeds ₹50,000. Explanation 2 to Rule 138(1) defines that value as the value declared in the invoice, bill of supply or delivery challan, including the tax charged in the document, so a challan is an accepted document for declaring it.</t>
        </is>
      </c>
    </row>
    <row r="42" ht="53" customHeight="1">
      <c r="C42" s="7" t="inlineStr">
        <is>
          <t>The exception that catches people: where a principal in one State sends goods to a job worker in another State, the proviso to Rule 138(1) requires an e-way bill IRRESPECTIVE OF THE VALUE. There is no ₹50,000 floor on inter-State job work. Either the principal or the registered job worker may generate it. The challan sheet applies this rule for you.</t>
        </is>
      </c>
    </row>
    <row r="43" ht="53" customHeight="1">
      <c r="C43" s="3" t="inlineStr">
        <is>
          <t>Whether or not a bill is needed, Rule 138A(1) decides what physically travels. The person in charge of the conveyance carries the invoice, bill of supply or delivery challan, as the case may be, and where an e-way bill exists, either a copy of it in physical form or the e-way bill number in electronic form. The challan is named in the rule, so it is not an informal document.</t>
        </is>
      </c>
    </row>
    <row r="44" ht="28" customHeight="1">
      <c r="C44" s="8" t="inlineStr">
        <is>
          <t>Intra-State thresholds are set by each State and several differ from ₹50,000. Check your own State's notification before relying on the value test for a movement that stays inside the State.</t>
        </is>
      </c>
    </row>
    <row r="45"/>
    <row r="46">
      <c r="C46" s="4" t="inlineStr">
        <is>
          <t xml:space="preserve">  The job work clock  -  section 143</t>
        </is>
      </c>
    </row>
    <row r="47" ht="80" customHeight="1">
      <c r="C47" s="6" t="inlineStr">
        <is>
          <t>One category is carved out entirely. Section 143(4) reads "capital goods, OTHER THAN moulds and dies, jigs and fixtures, or tools". Those four are excluded from the three-year period and the section sets no substitute period for them, so no deeming clock runs on a die or a jig at all. Pick the third goods type on the tracker for those and it will not invent a due date. The carve-out runs further than section 143: section 19(7) disapplies BOTH section 19(3) and section 19(6) for the same four items, so the input tax credit does not reverse either.</t>
        </is>
      </c>
    </row>
    <row r="48" ht="66" customHeight="1">
      <c r="C48" s="3" t="inlineStr">
        <is>
          <t>Inputs sent for job work must come back, or be supplied from the job worker's premises, within ONE YEAR of being sent out. For capital goods the period is THREE YEARS. Miss it and the goods are deemed to have been supplied to the job worker on the day they were sent out, which backdates the liability. The Commissioner may extend these periods by a further one year and two years respectively, on sufficient cause being shown.</t>
        </is>
      </c>
    </row>
    <row r="49" ht="56" customHeight="1">
      <c r="C49" s="3" t="inlineStr">
        <is>
          <t>Job work challans are also reported in FORM GST ITC-04. Where aggregate turnover in the preceding financial year exceeded ₹5 crore the return is half-yearly, for April to September and October to March. Below that it is annual. Either way it is due on the 25th of the month after the period ends. The Job Work Tracker works out which period each challan falls into.</t>
        </is>
      </c>
    </row>
    <row r="50"/>
    <row r="51">
      <c r="C51" s="4" t="inlineStr">
        <is>
          <t xml:space="preserve">  How to use this workbook</t>
        </is>
      </c>
    </row>
    <row r="52" ht="30" customHeight="1">
      <c r="C52" s="3" t="inlineStr">
        <is>
          <t>1.  Fill your own details once on the Delivery Challan sheet, in the consigner block. Cream cells are for typing in; everything else calculates.</t>
        </is>
      </c>
    </row>
    <row r="53" ht="16" customHeight="1">
      <c r="C53" s="3" t="inlineStr">
        <is>
          <t>2.  Pick the reason for movement from the dropdown. The rule reference fills in beside it.</t>
        </is>
      </c>
    </row>
    <row r="54" ht="30" customHeight="1">
      <c r="C54" s="3" t="inlineStr">
        <is>
          <t>3.  Set the movement type and whether the movement is a supply to the consignee. Between them these decide whether tax is shown, and as CGST plus SGST or as IGST.</t>
        </is>
      </c>
    </row>
    <row r="55" ht="16" customHeight="1">
      <c r="C55" s="3" t="inlineStr">
        <is>
          <t>4.  Enter the line items. Taxable value, tax and the consignment value calculate.</t>
        </is>
      </c>
    </row>
    <row r="56" ht="16" customHeight="1">
      <c r="C56" s="3" t="inlineStr">
        <is>
          <t>5.  Read the e-way bill box before the vehicle leaves.</t>
        </is>
      </c>
    </row>
    <row r="57" ht="16" customHeight="1">
      <c r="C57" s="3" t="inlineStr">
        <is>
          <t>6.  Print three times, changing the copy marking each time.</t>
        </is>
      </c>
    </row>
    <row r="58" ht="30" customHeight="1">
      <c r="C58" s="3" t="inlineStr">
        <is>
          <t>7.  Log the challan on the Challan Register. If it is job work, add it to the Job Work Tracker so the return clock starts.</t>
        </is>
      </c>
    </row>
    <row r="59"/>
    <row r="60" ht="30" customHeight="1">
      <c r="C60" s="9" t="inlineStr">
        <is>
          <t>This template is general guidance on the GST documentation rules, not tax advice. Rates, thresholds and State e-way bill limits change. Check your own position with your tax adviser before relying on it.</t>
        </is>
      </c>
    </row>
    <row r="61">
      <c r="C61" s="10" t="inlineStr">
        <is>
          <t>Provisions read at source on the CBIC tax information portal, 15-Sep-2026.</t>
        </is>
      </c>
    </row>
    <row r="62"/>
    <row r="63">
      <c r="C63" s="11" t="inlineStr">
        <is>
          <t>Powered by Petpooja Invoice  |  getinvoice@petpooja.com  |  +91-92279 80766  |  www.petpooja.com</t>
        </is>
      </c>
    </row>
  </sheetData>
  <mergeCells count="8">
    <mergeCell ref="C40"/>
    <mergeCell ref="C7"/>
    <mergeCell ref="C51"/>
    <mergeCell ref="C46"/>
    <mergeCell ref="C24"/>
    <mergeCell ref="C63"/>
    <mergeCell ref="C14"/>
    <mergeCell ref="C37"/>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35"/>
  <sheetViews>
    <sheetView showGridLines="0" workbookViewId="0">
      <selection activeCell="A1" sqref="A1"/>
    </sheetView>
  </sheetViews>
  <sheetFormatPr baseColWidth="8" defaultRowHeight="15"/>
  <cols>
    <col width="2" customWidth="1" min="1" max="1"/>
    <col width="20" customWidth="1" min="2" max="2"/>
    <col width="30" customWidth="1" min="3" max="3"/>
    <col width="11" customWidth="1" min="4" max="4"/>
    <col width="9" customWidth="1" min="5" max="5"/>
    <col width="8" customWidth="1" min="6" max="6"/>
    <col width="20" customWidth="1" min="7" max="7"/>
    <col width="16" customWidth="1" min="8" max="8"/>
    <col width="9" customWidth="1" min="9" max="9"/>
    <col width="12" customWidth="1" min="10" max="10"/>
    <col width="16" customWidth="1" min="11" max="11"/>
    <col width="14" customWidth="1" min="12" max="12"/>
    <col width="14" customWidth="1" min="13" max="13"/>
    <col width="2" customWidth="1" min="14" max="14"/>
  </cols>
  <sheetData>
    <row r="1"/>
    <row r="2" ht="24" customHeight="1">
      <c r="B2" s="12" t="inlineStr">
        <is>
          <t>DELIVERY CHALLAN</t>
        </is>
      </c>
      <c r="J2" s="13" t="inlineStr">
        <is>
          <t>ORIGINAL FOR CONSIGNEE</t>
        </is>
      </c>
    </row>
    <row r="3">
      <c r="B3" s="10" t="inlineStr">
        <is>
          <t>Issued under Rule 55, CGST Rules 2017.  Not a tax invoice.</t>
        </is>
      </c>
      <c r="J3" s="11" t="inlineStr">
        <is>
          <t>↑ change this for each of the three copies</t>
        </is>
      </c>
    </row>
    <row r="4"/>
    <row r="5">
      <c r="B5" s="5" t="inlineStr">
        <is>
          <t>Challan No.</t>
        </is>
      </c>
      <c r="C5" s="14" t="n"/>
      <c r="D5" s="15" t="n"/>
      <c r="E5" s="15" t="n"/>
      <c r="F5" s="5" t="inlineStr">
        <is>
          <t>Challan Date</t>
        </is>
      </c>
      <c r="H5" s="16" t="n"/>
      <c r="I5" s="15" t="n"/>
      <c r="J5" s="5" t="inlineStr">
        <is>
          <t>Vehicle No.</t>
        </is>
      </c>
      <c r="L5" s="14" t="n"/>
      <c r="M5" s="15" t="n"/>
    </row>
    <row r="6" ht="27" customHeight="1">
      <c r="B6" s="5" t="inlineStr">
        <is>
          <t>Reason for movement</t>
        </is>
      </c>
      <c r="C6" s="14" t="n"/>
      <c r="D6" s="15" t="n"/>
      <c r="E6" s="15" t="n"/>
      <c r="F6" s="5" t="inlineStr">
        <is>
          <t>Rule reference</t>
        </is>
      </c>
      <c r="H6" s="17">
        <f>IFERROR(VLOOKUP($C$6,Lists!$A$2:$B$10,2,FALSE),"")</f>
        <v/>
      </c>
      <c r="I6" s="18" t="n"/>
      <c r="J6" s="5" t="inlineStr">
        <is>
          <t>Transporter</t>
        </is>
      </c>
      <c r="L6" s="14" t="n"/>
      <c r="M6" s="15" t="n"/>
    </row>
    <row r="7">
      <c r="B7" s="5" t="inlineStr">
        <is>
          <t>Movement type</t>
        </is>
      </c>
      <c r="C7" s="14" t="n"/>
      <c r="D7" s="15" t="n"/>
      <c r="E7" s="15" t="n"/>
      <c r="F7" s="5" t="inlineStr">
        <is>
          <t>Supply to consignee</t>
        </is>
      </c>
      <c r="H7" s="14" t="n"/>
      <c r="I7" s="15" t="n"/>
      <c r="J7" s="5" t="inlineStr">
        <is>
          <t>Place of supply</t>
        </is>
      </c>
      <c r="L7" s="14" t="n"/>
      <c r="M7" s="15" t="n"/>
    </row>
    <row r="8"/>
    <row r="9">
      <c r="B9" s="4" t="inlineStr">
        <is>
          <t xml:space="preserve">  CONSIGNER  (sender)</t>
        </is>
      </c>
      <c r="C9" s="19" t="n"/>
      <c r="D9" s="19" t="n"/>
      <c r="E9" s="19" t="n"/>
      <c r="F9" s="4" t="inlineStr">
        <is>
          <t xml:space="preserve">  CONSIGNEE  (receiver)</t>
        </is>
      </c>
      <c r="G9" s="19" t="n"/>
      <c r="H9" s="19" t="n"/>
      <c r="I9" s="19" t="n"/>
      <c r="J9" s="19" t="n"/>
      <c r="K9" s="19" t="n"/>
      <c r="L9" s="19" t="n"/>
      <c r="M9" s="19" t="n"/>
    </row>
    <row r="10" ht="18" customHeight="1">
      <c r="B10" s="5" t="inlineStr">
        <is>
          <t>Name</t>
        </is>
      </c>
      <c r="C10" s="14" t="n"/>
      <c r="D10" s="15" t="n"/>
      <c r="E10" s="15" t="n"/>
      <c r="F10" s="5" t="inlineStr">
        <is>
          <t>Name</t>
        </is>
      </c>
      <c r="H10" s="14" t="n"/>
      <c r="I10" s="15" t="n"/>
      <c r="J10" s="15" t="n"/>
      <c r="K10" s="15" t="n"/>
      <c r="L10" s="15" t="n"/>
      <c r="M10" s="15" t="n"/>
    </row>
    <row r="11" ht="27" customHeight="1">
      <c r="B11" s="5" t="inlineStr">
        <is>
          <t>Address</t>
        </is>
      </c>
      <c r="C11" s="14" t="n"/>
      <c r="D11" s="15" t="n"/>
      <c r="E11" s="15" t="n"/>
      <c r="F11" s="5" t="inlineStr">
        <is>
          <t>Address</t>
        </is>
      </c>
      <c r="H11" s="14" t="n"/>
      <c r="I11" s="15" t="n"/>
      <c r="J11" s="15" t="n"/>
      <c r="K11" s="15" t="n"/>
      <c r="L11" s="15" t="n"/>
      <c r="M11" s="15" t="n"/>
    </row>
    <row r="12" ht="18" customHeight="1">
      <c r="B12" s="5" t="inlineStr">
        <is>
          <t>GSTIN</t>
        </is>
      </c>
      <c r="C12" s="14" t="n"/>
      <c r="D12" s="15" t="n"/>
      <c r="E12" s="15" t="n"/>
      <c r="F12" s="5" t="inlineStr">
        <is>
          <t>GSTIN</t>
        </is>
      </c>
      <c r="H12" s="14" t="n"/>
      <c r="I12" s="15" t="n"/>
      <c r="J12" s="15" t="n"/>
      <c r="K12" s="15" t="n"/>
      <c r="L12" s="15" t="n"/>
      <c r="M12" s="15" t="n"/>
    </row>
    <row r="13"/>
    <row r="14" ht="26" customHeight="1">
      <c r="B14" s="20" t="inlineStr">
        <is>
          <t>S.No</t>
        </is>
      </c>
      <c r="C14" s="20" t="inlineStr">
        <is>
          <t>Description of goods</t>
        </is>
      </c>
      <c r="D14" s="20" t="inlineStr">
        <is>
          <t>HSN</t>
        </is>
      </c>
      <c r="E14" s="20" t="inlineStr">
        <is>
          <t>Qty</t>
        </is>
      </c>
      <c r="F14" s="20" t="inlineStr">
        <is>
          <t>UOM</t>
        </is>
      </c>
      <c r="G14" s="20" t="inlineStr">
        <is>
          <t>Rate</t>
        </is>
      </c>
      <c r="H14" s="20" t="inlineStr">
        <is>
          <t>Taxable value</t>
        </is>
      </c>
      <c r="I14" s="20" t="inlineStr">
        <is>
          <t>Tax %</t>
        </is>
      </c>
      <c r="J14" s="20" t="inlineStr">
        <is>
          <t>CGST</t>
        </is>
      </c>
      <c r="K14" s="20" t="inlineStr">
        <is>
          <t>SGST</t>
        </is>
      </c>
      <c r="L14" s="20" t="inlineStr">
        <is>
          <t>IGST</t>
        </is>
      </c>
      <c r="M14" s="20" t="inlineStr">
        <is>
          <t>Line total</t>
        </is>
      </c>
    </row>
    <row r="15" ht="17" customHeight="1">
      <c r="B15" s="21" t="n">
        <v>1</v>
      </c>
      <c r="C15" s="14" t="n"/>
      <c r="D15" s="22" t="n"/>
      <c r="E15" s="23" t="n"/>
      <c r="F15" s="22" t="n"/>
      <c r="G15" s="24" t="n"/>
      <c r="H15" s="25">
        <f>IF(N(E15)=0,"",ROUND(E15*G15,2))</f>
        <v/>
      </c>
      <c r="I15" s="22" t="n"/>
      <c r="J15" s="25">
        <f>IF($H15="","",IF(AND($H$7="Yes",$C$7="Intra-State"),ROUND($H15*$I15/200,2),0))</f>
        <v/>
      </c>
      <c r="K15" s="25">
        <f>IF($H15="","",IF(AND($H$7="Yes",$C$7="Intra-State"),ROUND($H15*$I15/200,2),0))</f>
        <v/>
      </c>
      <c r="L15" s="25">
        <f>IF($H15="","",IF(AND($H$7="Yes",$C$7="Inter-State"),ROUND($H15*$I15/100,2),0))</f>
        <v/>
      </c>
      <c r="M15" s="25">
        <f>IF($H15="","",$H15+N($J15)+N($K15)+N($L15))</f>
        <v/>
      </c>
    </row>
    <row r="16" ht="17" customHeight="1">
      <c r="B16" s="21" t="n">
        <v>2</v>
      </c>
      <c r="C16" s="14" t="n"/>
      <c r="D16" s="22" t="n"/>
      <c r="E16" s="23" t="n"/>
      <c r="F16" s="22" t="n"/>
      <c r="G16" s="24" t="n"/>
      <c r="H16" s="25">
        <f>IF(N(E16)=0,"",ROUND(E16*G16,2))</f>
        <v/>
      </c>
      <c r="I16" s="22" t="n"/>
      <c r="J16" s="25">
        <f>IF($H16="","",IF(AND($H$7="Yes",$C$7="Intra-State"),ROUND($H16*$I16/200,2),0))</f>
        <v/>
      </c>
      <c r="K16" s="25">
        <f>IF($H16="","",IF(AND($H$7="Yes",$C$7="Intra-State"),ROUND($H16*$I16/200,2),0))</f>
        <v/>
      </c>
      <c r="L16" s="25">
        <f>IF($H16="","",IF(AND($H$7="Yes",$C$7="Inter-State"),ROUND($H16*$I16/100,2),0))</f>
        <v/>
      </c>
      <c r="M16" s="25">
        <f>IF($H16="","",$H16+N($J16)+N($K16)+N($L16))</f>
        <v/>
      </c>
    </row>
    <row r="17" ht="17" customHeight="1">
      <c r="B17" s="21" t="n">
        <v>3</v>
      </c>
      <c r="C17" s="14" t="n"/>
      <c r="D17" s="22" t="n"/>
      <c r="E17" s="23" t="n"/>
      <c r="F17" s="22" t="n"/>
      <c r="G17" s="24" t="n"/>
      <c r="H17" s="25">
        <f>IF(N(E17)=0,"",ROUND(E17*G17,2))</f>
        <v/>
      </c>
      <c r="I17" s="22" t="n"/>
      <c r="J17" s="25">
        <f>IF($H17="","",IF(AND($H$7="Yes",$C$7="Intra-State"),ROUND($H17*$I17/200,2),0))</f>
        <v/>
      </c>
      <c r="K17" s="25">
        <f>IF($H17="","",IF(AND($H$7="Yes",$C$7="Intra-State"),ROUND($H17*$I17/200,2),0))</f>
        <v/>
      </c>
      <c r="L17" s="25">
        <f>IF($H17="","",IF(AND($H$7="Yes",$C$7="Inter-State"),ROUND($H17*$I17/100,2),0))</f>
        <v/>
      </c>
      <c r="M17" s="25">
        <f>IF($H17="","",$H17+N($J17)+N($K17)+N($L17))</f>
        <v/>
      </c>
    </row>
    <row r="18" ht="17" customHeight="1">
      <c r="B18" s="21" t="n">
        <v>4</v>
      </c>
      <c r="C18" s="14" t="n"/>
      <c r="D18" s="22" t="n"/>
      <c r="E18" s="23" t="n"/>
      <c r="F18" s="22" t="n"/>
      <c r="G18" s="24" t="n"/>
      <c r="H18" s="25">
        <f>IF(N(E18)=0,"",ROUND(E18*G18,2))</f>
        <v/>
      </c>
      <c r="I18" s="22" t="n"/>
      <c r="J18" s="25">
        <f>IF($H18="","",IF(AND($H$7="Yes",$C$7="Intra-State"),ROUND($H18*$I18/200,2),0))</f>
        <v/>
      </c>
      <c r="K18" s="25">
        <f>IF($H18="","",IF(AND($H$7="Yes",$C$7="Intra-State"),ROUND($H18*$I18/200,2),0))</f>
        <v/>
      </c>
      <c r="L18" s="25">
        <f>IF($H18="","",IF(AND($H$7="Yes",$C$7="Inter-State"),ROUND($H18*$I18/100,2),0))</f>
        <v/>
      </c>
      <c r="M18" s="25">
        <f>IF($H18="","",$H18+N($J18)+N($K18)+N($L18))</f>
        <v/>
      </c>
    </row>
    <row r="19" ht="17" customHeight="1">
      <c r="B19" s="21" t="n">
        <v>5</v>
      </c>
      <c r="C19" s="14" t="n"/>
      <c r="D19" s="22" t="n"/>
      <c r="E19" s="23" t="n"/>
      <c r="F19" s="22" t="n"/>
      <c r="G19" s="24" t="n"/>
      <c r="H19" s="25">
        <f>IF(N(E19)=0,"",ROUND(E19*G19,2))</f>
        <v/>
      </c>
      <c r="I19" s="22" t="n"/>
      <c r="J19" s="25">
        <f>IF($H19="","",IF(AND($H$7="Yes",$C$7="Intra-State"),ROUND($H19*$I19/200,2),0))</f>
        <v/>
      </c>
      <c r="K19" s="25">
        <f>IF($H19="","",IF(AND($H$7="Yes",$C$7="Intra-State"),ROUND($H19*$I19/200,2),0))</f>
        <v/>
      </c>
      <c r="L19" s="25">
        <f>IF($H19="","",IF(AND($H$7="Yes",$C$7="Inter-State"),ROUND($H19*$I19/100,2),0))</f>
        <v/>
      </c>
      <c r="M19" s="25">
        <f>IF($H19="","",$H19+N($J19)+N($K19)+N($L19))</f>
        <v/>
      </c>
    </row>
    <row r="20" ht="17" customHeight="1">
      <c r="B20" s="21" t="n">
        <v>6</v>
      </c>
      <c r="C20" s="14" t="n"/>
      <c r="D20" s="22" t="n"/>
      <c r="E20" s="23" t="n"/>
      <c r="F20" s="22" t="n"/>
      <c r="G20" s="24" t="n"/>
      <c r="H20" s="25">
        <f>IF(N(E20)=0,"",ROUND(E20*G20,2))</f>
        <v/>
      </c>
      <c r="I20" s="22" t="n"/>
      <c r="J20" s="25">
        <f>IF($H20="","",IF(AND($H$7="Yes",$C$7="Intra-State"),ROUND($H20*$I20/200,2),0))</f>
        <v/>
      </c>
      <c r="K20" s="25">
        <f>IF($H20="","",IF(AND($H$7="Yes",$C$7="Intra-State"),ROUND($H20*$I20/200,2),0))</f>
        <v/>
      </c>
      <c r="L20" s="25">
        <f>IF($H20="","",IF(AND($H$7="Yes",$C$7="Inter-State"),ROUND($H20*$I20/100,2),0))</f>
        <v/>
      </c>
      <c r="M20" s="25">
        <f>IF($H20="","",$H20+N($J20)+N($K20)+N($L20))</f>
        <v/>
      </c>
    </row>
    <row r="21" ht="17" customHeight="1">
      <c r="B21" s="21" t="n">
        <v>7</v>
      </c>
      <c r="C21" s="14" t="n"/>
      <c r="D21" s="22" t="n"/>
      <c r="E21" s="23" t="n"/>
      <c r="F21" s="22" t="n"/>
      <c r="G21" s="24" t="n"/>
      <c r="H21" s="25">
        <f>IF(N(E21)=0,"",ROUND(E21*G21,2))</f>
        <v/>
      </c>
      <c r="I21" s="22" t="n"/>
      <c r="J21" s="25">
        <f>IF($H21="","",IF(AND($H$7="Yes",$C$7="Intra-State"),ROUND($H21*$I21/200,2),0))</f>
        <v/>
      </c>
      <c r="K21" s="25">
        <f>IF($H21="","",IF(AND($H$7="Yes",$C$7="Intra-State"),ROUND($H21*$I21/200,2),0))</f>
        <v/>
      </c>
      <c r="L21" s="25">
        <f>IF($H21="","",IF(AND($H$7="Yes",$C$7="Inter-State"),ROUND($H21*$I21/100,2),0))</f>
        <v/>
      </c>
      <c r="M21" s="25">
        <f>IF($H21="","",$H21+N($J21)+N($K21)+N($L21))</f>
        <v/>
      </c>
    </row>
    <row r="22" ht="17" customHeight="1">
      <c r="B22" s="21" t="n">
        <v>8</v>
      </c>
      <c r="C22" s="14" t="n"/>
      <c r="D22" s="22" t="n"/>
      <c r="E22" s="23" t="n"/>
      <c r="F22" s="22" t="n"/>
      <c r="G22" s="24" t="n"/>
      <c r="H22" s="25">
        <f>IF(N(E22)=0,"",ROUND(E22*G22,2))</f>
        <v/>
      </c>
      <c r="I22" s="22" t="n"/>
      <c r="J22" s="25">
        <f>IF($H22="","",IF(AND($H$7="Yes",$C$7="Intra-State"),ROUND($H22*$I22/200,2),0))</f>
        <v/>
      </c>
      <c r="K22" s="25">
        <f>IF($H22="","",IF(AND($H$7="Yes",$C$7="Intra-State"),ROUND($H22*$I22/200,2),0))</f>
        <v/>
      </c>
      <c r="L22" s="25">
        <f>IF($H22="","",IF(AND($H$7="Yes",$C$7="Inter-State"),ROUND($H22*$I22/100,2),0))</f>
        <v/>
      </c>
      <c r="M22" s="25">
        <f>IF($H22="","",$H22+N($J22)+N($K22)+N($L22))</f>
        <v/>
      </c>
    </row>
    <row r="23">
      <c r="B23" s="26" t="inlineStr">
        <is>
          <t>TOTAL</t>
        </is>
      </c>
      <c r="C23" s="27" t="n"/>
      <c r="D23" s="27" t="n"/>
      <c r="E23" s="27" t="n"/>
      <c r="F23" s="27" t="n"/>
      <c r="G23" s="27" t="n"/>
      <c r="H23" s="28">
        <f>SUM(H15:H22)</f>
        <v/>
      </c>
      <c r="I23" s="29" t="n"/>
      <c r="J23" s="28">
        <f>SUM(J15:J22)</f>
        <v/>
      </c>
      <c r="K23" s="28">
        <f>SUM(K15:K22)</f>
        <v/>
      </c>
      <c r="L23" s="28">
        <f>SUM(L15:L22)</f>
        <v/>
      </c>
      <c r="M23" s="28">
        <f>SUM(M15:M22)</f>
        <v/>
      </c>
    </row>
    <row r="24"/>
    <row r="25">
      <c r="B25" s="4" t="inlineStr">
        <is>
          <t xml:space="preserve">  BEFORE THE VEHICLE LEAVES</t>
        </is>
      </c>
      <c r="C25" s="19" t="n"/>
      <c r="D25" s="19" t="n"/>
      <c r="E25" s="19" t="n"/>
      <c r="F25" s="19" t="n"/>
      <c r="G25" s="19" t="n"/>
      <c r="H25" s="19" t="n"/>
      <c r="I25" s="19" t="n"/>
      <c r="J25" s="19" t="n"/>
      <c r="K25" s="19" t="n"/>
      <c r="L25" s="19" t="n"/>
      <c r="M25" s="19" t="n"/>
    </row>
    <row r="26">
      <c r="B26" s="5" t="inlineStr">
        <is>
          <t>Consignment value</t>
        </is>
      </c>
      <c r="C26" s="30">
        <f>M23</f>
        <v/>
      </c>
      <c r="D26" s="31" t="n"/>
      <c r="E26" s="10" t="inlineStr">
        <is>
          <t>Value declared in the challan including tax charged in it, per Explanation 2 to Rule 138(1).</t>
        </is>
      </c>
    </row>
    <row r="27" ht="30" customHeight="1">
      <c r="B27" s="5" t="inlineStr">
        <is>
          <t>E-way bill</t>
        </is>
      </c>
      <c r="C27" s="32">
        <f>IF(AND($C$7="Inter-State",$C$6="Job work"),"REQUIRED, irrespective of value. Inter-State job work carries no ₹50,000 floor (proviso to Rule 138(1)). Principal or registered job worker may generate it.",IF(N($C$26)&gt;50000,"REQUIRED. Consignment value exceeds ₹50,000 (Rule 138(1)).","Not triggered by consignment value. Check your State notification for the intra-State limit before you rely on this."))</f>
        <v/>
      </c>
      <c r="D27" s="33" t="n"/>
      <c r="E27" s="33" t="n"/>
      <c r="F27" s="33" t="n"/>
      <c r="G27" s="33" t="n"/>
      <c r="H27" s="33" t="n"/>
      <c r="I27" s="33" t="n"/>
      <c r="J27" s="33" t="n"/>
      <c r="K27" s="33" t="n"/>
      <c r="L27" s="33" t="n"/>
      <c r="M27" s="33" t="n"/>
    </row>
    <row r="28" ht="28" customHeight="1">
      <c r="B28" s="5" t="inlineStr">
        <is>
          <t>Tax on this challan</t>
        </is>
      </c>
      <c r="C28" s="34">
        <f>IF($H$7="Yes","Shown, because this movement is a supply to the consignee. Rule 55(1)(vii).","Not shown. Rule 55(1)(vii) requires tax only where the transportation is for supply to the consignee. Taxable value is still declared.")</f>
        <v/>
      </c>
      <c r="D28" s="18" t="n"/>
      <c r="E28" s="18" t="n"/>
      <c r="F28" s="18" t="n"/>
      <c r="G28" s="18" t="n"/>
      <c r="H28" s="18" t="n"/>
      <c r="I28" s="18" t="n"/>
      <c r="J28" s="18" t="n"/>
      <c r="K28" s="18" t="n"/>
      <c r="L28" s="18" t="n"/>
      <c r="M28" s="18" t="n"/>
    </row>
    <row r="29"/>
    <row r="30" ht="28" customHeight="1">
      <c r="B30" s="5" t="inlineStr">
        <is>
          <t>Carry with the goods</t>
        </is>
      </c>
      <c r="C30" s="35">
        <f>IF(LEFT($C$27,8)="REQUIRED","Rule 138A(1): the person in charge carries this challan AND either a copy of the e-way bill in physical form or the e-way bill number in electronic form.","Rule 138A(1): the person in charge carries this challan. Add the e-way bill copy or number if one is generated.")</f>
        <v/>
      </c>
      <c r="D30" s="31" t="n"/>
      <c r="E30" s="31" t="n"/>
      <c r="F30" s="31" t="n"/>
      <c r="G30" s="31" t="n"/>
      <c r="H30" s="31" t="n"/>
      <c r="I30" s="31" t="n"/>
      <c r="J30" s="31" t="n"/>
      <c r="K30" s="31" t="n"/>
      <c r="L30" s="31" t="n"/>
      <c r="M30" s="31" t="n"/>
    </row>
    <row r="31"/>
    <row r="32" ht="34" customHeight="1">
      <c r="B32" s="5" t="inlineStr">
        <is>
          <t>Signature of consigner or authorised signatory</t>
        </is>
      </c>
      <c r="J32" s="14" t="inlineStr"/>
      <c r="K32" s="15" t="n"/>
      <c r="L32" s="15" t="n"/>
      <c r="M32" s="15" t="n"/>
    </row>
    <row r="33">
      <c r="B33" s="10" t="inlineStr">
        <is>
          <t>Rule 55(2): for a supply of goods prepare three copies, marked ORIGINAL FOR CONSIGNEE, DUPLICATE FOR TRANSPORTER and TRIPLICATE FOR CONSIGNER.</t>
        </is>
      </c>
    </row>
    <row r="34"/>
    <row r="35">
      <c r="B35" s="11" t="inlineStr">
        <is>
          <t>Powered by Petpooja Invoice  |  getinvoice@petpooja.com  |  +91-92279 80766  |  www.petpooja.com</t>
        </is>
      </c>
    </row>
  </sheetData>
  <mergeCells count="38">
    <mergeCell ref="B9:E9"/>
    <mergeCell ref="L7:M7"/>
    <mergeCell ref="J5:K5"/>
    <mergeCell ref="C30:M30"/>
    <mergeCell ref="J3:M3"/>
    <mergeCell ref="B23:G23"/>
    <mergeCell ref="B3:I3"/>
    <mergeCell ref="F6:G6"/>
    <mergeCell ref="J2:M2"/>
    <mergeCell ref="H11:M11"/>
    <mergeCell ref="C26:D26"/>
    <mergeCell ref="C12:E12"/>
    <mergeCell ref="F7:G7"/>
    <mergeCell ref="B32:E32"/>
    <mergeCell ref="C11:E11"/>
    <mergeCell ref="H6:I6"/>
    <mergeCell ref="J6:K6"/>
    <mergeCell ref="B2:I2"/>
    <mergeCell ref="F5:G5"/>
    <mergeCell ref="E26:M26"/>
    <mergeCell ref="L5:M5"/>
    <mergeCell ref="C7:E7"/>
    <mergeCell ref="H12:M12"/>
    <mergeCell ref="B33:M33"/>
    <mergeCell ref="H7:I7"/>
    <mergeCell ref="J7:K7"/>
    <mergeCell ref="C27:M27"/>
    <mergeCell ref="B35:M35"/>
    <mergeCell ref="C6:E6"/>
    <mergeCell ref="F9:M9"/>
    <mergeCell ref="B25:M25"/>
    <mergeCell ref="C5:E5"/>
    <mergeCell ref="L6:M6"/>
    <mergeCell ref="H10:M10"/>
    <mergeCell ref="H5:I5"/>
    <mergeCell ref="C28:M28"/>
    <mergeCell ref="J32:M32"/>
    <mergeCell ref="C10:E10"/>
  </mergeCells>
  <dataValidations count="3">
    <dataValidation sqref="C6" showDropDown="0" showInputMessage="0" showErrorMessage="0" allowBlank="1" type="list">
      <formula1>Lists!$A$2:$A$10</formula1>
    </dataValidation>
    <dataValidation sqref="C7" showDropDown="0" showInputMessage="0" showErrorMessage="0" allowBlank="1" type="list">
      <formula1>Lists!$A$13:$A$14</formula1>
    </dataValidation>
    <dataValidation sqref="H7" showDropDown="0" showInputMessage="0" showErrorMessage="0" allowBlank="1" type="list">
      <formula1>Lists!$A$17:$A$18</formula1>
    </dataValidation>
  </dataValidations>
  <pageMargins left="0.3" right="0.3" top="0.4" bottom="0.4" header="0.5" footer="0.5"/>
  <pageSetup orientation="landscape" fitToHeight="1" fitToWidth="1"/>
</worksheet>
</file>

<file path=xl/worksheets/sheet3.xml><?xml version="1.0" encoding="utf-8"?>
<worksheet xmlns="http://schemas.openxmlformats.org/spreadsheetml/2006/main">
  <sheetPr>
    <outlinePr summaryBelow="1" summaryRight="1"/>
    <pageSetUpPr/>
  </sheetPr>
  <dimension ref="A1:L44"/>
  <sheetViews>
    <sheetView showGridLines="0" workbookViewId="0">
      <pane ySplit="8" topLeftCell="A9" activePane="bottomLeft" state="frozen"/>
      <selection pane="bottomLeft" activeCell="A1" sqref="A1"/>
    </sheetView>
  </sheetViews>
  <sheetFormatPr baseColWidth="8" defaultRowHeight="15"/>
  <cols>
    <col width="2" customWidth="1" min="1" max="1"/>
    <col width="16" customWidth="1" min="2" max="2"/>
    <col width="12" customWidth="1" min="3" max="3"/>
    <col width="26" customWidth="1" min="4" max="4"/>
    <col width="14" customWidth="1" min="5" max="5"/>
    <col width="13" customWidth="1" min="6" max="6"/>
    <col width="13" customWidth="1" min="7" max="7"/>
    <col width="14" customWidth="1" min="8" max="8"/>
    <col width="13" customWidth="1" min="9" max="9"/>
    <col width="14" customWidth="1" min="10" max="10"/>
    <col width="15" customWidth="1" min="11" max="11"/>
    <col width="22" customWidth="1" min="12" max="12"/>
    <col width="2" customWidth="1" min="13" max="13"/>
  </cols>
  <sheetData>
    <row r="1"/>
    <row r="2">
      <c r="B2" s="1" t="inlineStr">
        <is>
          <t>Job Work Return Tracker</t>
        </is>
      </c>
    </row>
    <row r="3" ht="27" customHeight="1">
      <c r="B3" s="10" t="inlineStr">
        <is>
          <t>Section 143 CGST Act: inputs must return within one year, capital goods within three years. Miss it and the goods are deemed supplied on the day they went out. The first five rows are worked examples: delete them before you start.</t>
        </is>
      </c>
    </row>
    <row r="4"/>
    <row r="5">
      <c r="B5" s="5" t="inlineStr">
        <is>
          <t>Aggregate turnover, preceding FY</t>
        </is>
      </c>
      <c r="E5" s="36" t="n">
        <v>40000000</v>
      </c>
      <c r="F5" s="15" t="n"/>
      <c r="G5" s="37">
        <f>IF(N($E$5)&gt;50000000,"ITC-04 is HALF-YEARLY for you (Apr-Sep, Oct-Mar). Rule 45(3).","ITC-04 is ANNUAL for you (financial year). Rule 45(3).")</f>
        <v/>
      </c>
      <c r="H5" s="18" t="n"/>
      <c r="I5" s="18" t="n"/>
      <c r="J5" s="18" t="n"/>
      <c r="K5" s="18" t="n"/>
      <c r="L5" s="18" t="n"/>
    </row>
    <row r="6">
      <c r="B6" s="10" t="inlineStr">
        <is>
          <t>Enter it once. ₹5 crore is the Rule 45(3) threshold. Due date is the 25th of the month after the period ends.</t>
        </is>
      </c>
    </row>
    <row r="7"/>
    <row r="8" ht="28" customHeight="1">
      <c r="B8" s="20" t="inlineStr">
        <is>
          <t>Challan No.</t>
        </is>
      </c>
      <c r="C8" s="20" t="inlineStr">
        <is>
          <t>Date sent</t>
        </is>
      </c>
      <c r="D8" s="20" t="inlineStr">
        <is>
          <t>Job worker</t>
        </is>
      </c>
      <c r="E8" s="20" t="inlineStr">
        <is>
          <t>Goods type</t>
        </is>
      </c>
      <c r="F8" s="20" t="inlineStr">
        <is>
          <t>Taxable value</t>
        </is>
      </c>
      <c r="G8" s="20" t="inlineStr">
        <is>
          <t>Movement</t>
        </is>
      </c>
      <c r="H8" s="20" t="inlineStr">
        <is>
          <t>Return due</t>
        </is>
      </c>
      <c r="I8" s="20" t="inlineStr">
        <is>
          <t>Days left</t>
        </is>
      </c>
      <c r="J8" s="20" t="inlineStr">
        <is>
          <t>Status</t>
        </is>
      </c>
      <c r="K8" s="20" t="inlineStr">
        <is>
          <t>Date returned</t>
        </is>
      </c>
      <c r="L8" s="20" t="inlineStr">
        <is>
          <t>Deemed supply risk</t>
        </is>
      </c>
    </row>
    <row r="9" ht="27" customHeight="1">
      <c r="B9" s="14" t="inlineStr">
        <is>
          <t>JW/2026-27/0031</t>
        </is>
      </c>
      <c r="C9" s="38">
        <f>DATE(2026,4,18)</f>
        <v/>
      </c>
      <c r="D9" s="14" t="inlineStr">
        <is>
          <t>Aarna Moulders LLP</t>
        </is>
      </c>
      <c r="E9" s="22" t="inlineStr">
        <is>
          <t>Inputs</t>
        </is>
      </c>
      <c r="F9" s="24" t="n">
        <v>472000</v>
      </c>
      <c r="G9" s="22" t="inlineStr">
        <is>
          <t>Inter-State</t>
        </is>
      </c>
      <c r="H9" s="39">
        <f>IF(N(C9)=0,"",IF($E9="Moulds, dies, jigs, fixtures, tools","",EDATE(C9,IF($E9="Capital goods",36,12))))</f>
        <v/>
      </c>
      <c r="I9" s="40">
        <f>IF(N(H9)=0,"",IF($J9="Returned","",H9-TODAY()))</f>
        <v/>
      </c>
      <c r="J9" s="22" t="inlineStr">
        <is>
          <t>Pending</t>
        </is>
      </c>
      <c r="K9" s="38" t="n"/>
      <c r="L9" s="35">
        <f>IF(N(C9)=0,"",IF($E9="Moulds, dies, jigs, fixtures, tools","No deeming period. Excluded by section 143(4).",IF($J9&lt;&gt;"Pending","Closed",IF(TODAY()&gt;H9,"DEEMED SUPPLY - period expired "&amp;TEXT(H9,"DD-MMM-YYYY")&amp;"",IF(H9-TODAY()&lt;=60,"Due within 60 days","On time")))))</f>
        <v/>
      </c>
    </row>
    <row r="10" ht="27" customHeight="1">
      <c r="B10" s="14" t="inlineStr">
        <is>
          <t>JW/2026-27/0044</t>
        </is>
      </c>
      <c r="C10" s="38">
        <f>DATE(2026,6,2)</f>
        <v/>
      </c>
      <c r="D10" s="14" t="inlineStr">
        <is>
          <t>Kiran Engineering Works</t>
        </is>
      </c>
      <c r="E10" s="22" t="inlineStr">
        <is>
          <t>Capital goods</t>
        </is>
      </c>
      <c r="F10" s="24" t="n">
        <v>1850000</v>
      </c>
      <c r="G10" s="22" t="inlineStr">
        <is>
          <t>Intra-State</t>
        </is>
      </c>
      <c r="H10" s="39">
        <f>IF(N(C10)=0,"",IF($E10="Moulds, dies, jigs, fixtures, tools","",EDATE(C10,IF($E10="Capital goods",36,12))))</f>
        <v/>
      </c>
      <c r="I10" s="40">
        <f>IF(N(H10)=0,"",IF($J10="Returned","",H10-TODAY()))</f>
        <v/>
      </c>
      <c r="J10" s="22" t="inlineStr">
        <is>
          <t>Pending</t>
        </is>
      </c>
      <c r="K10" s="38" t="n"/>
      <c r="L10" s="35">
        <f>IF(N(C10)=0,"",IF($E10="Moulds, dies, jigs, fixtures, tools","No deeming period. Excluded by section 143(4).",IF($J10&lt;&gt;"Pending","Closed",IF(TODAY()&gt;H10,"DEEMED SUPPLY - period expired "&amp;TEXT(H10,"DD-MMM-YYYY")&amp;"",IF(H10-TODAY()&lt;=60,"Due within 60 days","On time")))))</f>
        <v/>
      </c>
    </row>
    <row r="11" ht="27" customHeight="1">
      <c r="B11" s="14" t="inlineStr">
        <is>
          <t>JW/2025-26/0207</t>
        </is>
      </c>
      <c r="C11" s="38">
        <f>DATE(2025,8,11)</f>
        <v/>
      </c>
      <c r="D11" s="14" t="inlineStr">
        <is>
          <t>Vraj Surface Coating</t>
        </is>
      </c>
      <c r="E11" s="22" t="inlineStr">
        <is>
          <t>Inputs</t>
        </is>
      </c>
      <c r="F11" s="24" t="n">
        <v>96500</v>
      </c>
      <c r="G11" s="22" t="inlineStr">
        <is>
          <t>Intra-State</t>
        </is>
      </c>
      <c r="H11" s="39">
        <f>IF(N(C11)=0,"",IF($E11="Moulds, dies, jigs, fixtures, tools","",EDATE(C11,IF($E11="Capital goods",36,12))))</f>
        <v/>
      </c>
      <c r="I11" s="40">
        <f>IF(N(H11)=0,"",IF($J11="Returned","",H11-TODAY()))</f>
        <v/>
      </c>
      <c r="J11" s="22" t="inlineStr">
        <is>
          <t>Pending</t>
        </is>
      </c>
      <c r="K11" s="38" t="n"/>
      <c r="L11" s="35">
        <f>IF(N(C11)=0,"",IF($E11="Moulds, dies, jigs, fixtures, tools","No deeming period. Excluded by section 143(4).",IF($J11&lt;&gt;"Pending","Closed",IF(TODAY()&gt;H11,"DEEMED SUPPLY - period expired "&amp;TEXT(H11,"DD-MMM-YYYY")&amp;"",IF(H11-TODAY()&lt;=60,"Due within 60 days","On time")))))</f>
        <v/>
      </c>
    </row>
    <row r="12" ht="27" customHeight="1">
      <c r="B12" s="14" t="inlineStr">
        <is>
          <t>JW/2026-27/0052</t>
        </is>
      </c>
      <c r="C12" s="38">
        <f>DATE(2026,6,27)</f>
        <v/>
      </c>
      <c r="D12" s="14" t="inlineStr">
        <is>
          <t>Aarna Moulders LLP</t>
        </is>
      </c>
      <c r="E12" s="22" t="inlineStr">
        <is>
          <t>Inputs</t>
        </is>
      </c>
      <c r="F12" s="24" t="n">
        <v>238400</v>
      </c>
      <c r="G12" s="22" t="inlineStr">
        <is>
          <t>Inter-State</t>
        </is>
      </c>
      <c r="H12" s="39">
        <f>IF(N(C12)=0,"",IF($E12="Moulds, dies, jigs, fixtures, tools","",EDATE(C12,IF($E12="Capital goods",36,12))))</f>
        <v/>
      </c>
      <c r="I12" s="40">
        <f>IF(N(H12)=0,"",IF($J12="Returned","",H12-TODAY()))</f>
        <v/>
      </c>
      <c r="J12" s="22" t="inlineStr">
        <is>
          <t>Returned</t>
        </is>
      </c>
      <c r="K12" s="38">
        <f>DATE(2026,8,30)</f>
        <v/>
      </c>
      <c r="L12" s="35">
        <f>IF(N(C12)=0,"",IF($E12="Moulds, dies, jigs, fixtures, tools","No deeming period. Excluded by section 143(4).",IF($J12&lt;&gt;"Pending","Closed",IF(TODAY()&gt;H12,"DEEMED SUPPLY - period expired "&amp;TEXT(H12,"DD-MMM-YYYY")&amp;"",IF(H12-TODAY()&lt;=60,"Due within 60 days","On time")))))</f>
        <v/>
      </c>
    </row>
    <row r="13" ht="40" customHeight="1">
      <c r="B13" s="14" t="inlineStr">
        <is>
          <t>JW/2024-25/0118</t>
        </is>
      </c>
      <c r="C13" s="38">
        <f>DATE(2024,7,9)</f>
        <v/>
      </c>
      <c r="D13" s="14" t="inlineStr">
        <is>
          <t>Kiran Engineering Works</t>
        </is>
      </c>
      <c r="E13" s="22" t="inlineStr">
        <is>
          <t>Moulds, dies, jigs, fixtures, tools</t>
        </is>
      </c>
      <c r="F13" s="24" t="n">
        <v>615000</v>
      </c>
      <c r="G13" s="22" t="inlineStr">
        <is>
          <t>Intra-State</t>
        </is>
      </c>
      <c r="H13" s="39">
        <f>IF(N(C13)=0,"",IF($E13="Moulds, dies, jigs, fixtures, tools","",EDATE(C13,IF($E13="Capital goods",36,12))))</f>
        <v/>
      </c>
      <c r="I13" s="40">
        <f>IF(N(H13)=0,"",IF($J13="Returned","",H13-TODAY()))</f>
        <v/>
      </c>
      <c r="J13" s="22" t="inlineStr">
        <is>
          <t>Pending</t>
        </is>
      </c>
      <c r="K13" s="38" t="n"/>
      <c r="L13" s="35">
        <f>IF(N(C13)=0,"",IF($E13="Moulds, dies, jigs, fixtures, tools","No deeming period. Excluded by section 143(4).",IF($J13&lt;&gt;"Pending","Closed",IF(TODAY()&gt;H13,"DEEMED SUPPLY - period expired "&amp;TEXT(H13,"DD-MMM-YYYY")&amp;"",IF(H13-TODAY()&lt;=60,"Due within 60 days","On time")))))</f>
        <v/>
      </c>
    </row>
    <row r="14" ht="17" customHeight="1">
      <c r="B14" s="14" t="n"/>
      <c r="C14" s="38" t="n"/>
      <c r="D14" s="14" t="n"/>
      <c r="E14" s="22" t="n"/>
      <c r="F14" s="24" t="n"/>
      <c r="G14" s="22" t="n"/>
      <c r="H14" s="39">
        <f>IF(N(C14)=0,"",IF($E14="Moulds, dies, jigs, fixtures, tools","",EDATE(C14,IF($E14="Capital goods",36,12))))</f>
        <v/>
      </c>
      <c r="I14" s="40">
        <f>IF(N(H14)=0,"",IF($J14="Returned","",H14-TODAY()))</f>
        <v/>
      </c>
      <c r="J14" s="22" t="n"/>
      <c r="K14" s="38" t="n"/>
      <c r="L14" s="35">
        <f>IF(N(C14)=0,"",IF($E14="Moulds, dies, jigs, fixtures, tools","No deeming period. Excluded by section 143(4).",IF($J14&lt;&gt;"Pending","Closed",IF(TODAY()&gt;H14,"DEEMED SUPPLY - period expired "&amp;TEXT(H14,"DD-MMM-YYYY")&amp;"",IF(H14-TODAY()&lt;=60,"Due within 60 days","On time")))))</f>
        <v/>
      </c>
    </row>
    <row r="15" ht="17" customHeight="1">
      <c r="B15" s="14" t="n"/>
      <c r="C15" s="38" t="n"/>
      <c r="D15" s="14" t="n"/>
      <c r="E15" s="22" t="n"/>
      <c r="F15" s="24" t="n"/>
      <c r="G15" s="22" t="n"/>
      <c r="H15" s="39">
        <f>IF(N(C15)=0,"",IF($E15="Moulds, dies, jigs, fixtures, tools","",EDATE(C15,IF($E15="Capital goods",36,12))))</f>
        <v/>
      </c>
      <c r="I15" s="40">
        <f>IF(N(H15)=0,"",IF($J15="Returned","",H15-TODAY()))</f>
        <v/>
      </c>
      <c r="J15" s="22" t="n"/>
      <c r="K15" s="38" t="n"/>
      <c r="L15" s="35">
        <f>IF(N(C15)=0,"",IF($E15="Moulds, dies, jigs, fixtures, tools","No deeming period. Excluded by section 143(4).",IF($J15&lt;&gt;"Pending","Closed",IF(TODAY()&gt;H15,"DEEMED SUPPLY - period expired "&amp;TEXT(H15,"DD-MMM-YYYY")&amp;"",IF(H15-TODAY()&lt;=60,"Due within 60 days","On time")))))</f>
        <v/>
      </c>
    </row>
    <row r="16" ht="17" customHeight="1">
      <c r="B16" s="14" t="n"/>
      <c r="C16" s="38" t="n"/>
      <c r="D16" s="14" t="n"/>
      <c r="E16" s="22" t="n"/>
      <c r="F16" s="24" t="n"/>
      <c r="G16" s="22" t="n"/>
      <c r="H16" s="39">
        <f>IF(N(C16)=0,"",IF($E16="Moulds, dies, jigs, fixtures, tools","",EDATE(C16,IF($E16="Capital goods",36,12))))</f>
        <v/>
      </c>
      <c r="I16" s="40">
        <f>IF(N(H16)=0,"",IF($J16="Returned","",H16-TODAY()))</f>
        <v/>
      </c>
      <c r="J16" s="22" t="n"/>
      <c r="K16" s="38" t="n"/>
      <c r="L16" s="35">
        <f>IF(N(C16)=0,"",IF($E16="Moulds, dies, jigs, fixtures, tools","No deeming period. Excluded by section 143(4).",IF($J16&lt;&gt;"Pending","Closed",IF(TODAY()&gt;H16,"DEEMED SUPPLY - period expired "&amp;TEXT(H16,"DD-MMM-YYYY")&amp;"",IF(H16-TODAY()&lt;=60,"Due within 60 days","On time")))))</f>
        <v/>
      </c>
    </row>
    <row r="17" ht="17" customHeight="1">
      <c r="B17" s="14" t="n"/>
      <c r="C17" s="38" t="n"/>
      <c r="D17" s="14" t="n"/>
      <c r="E17" s="22" t="n"/>
      <c r="F17" s="24" t="n"/>
      <c r="G17" s="22" t="n"/>
      <c r="H17" s="39">
        <f>IF(N(C17)=0,"",IF($E17="Moulds, dies, jigs, fixtures, tools","",EDATE(C17,IF($E17="Capital goods",36,12))))</f>
        <v/>
      </c>
      <c r="I17" s="40">
        <f>IF(N(H17)=0,"",IF($J17="Returned","",H17-TODAY()))</f>
        <v/>
      </c>
      <c r="J17" s="22" t="n"/>
      <c r="K17" s="38" t="n"/>
      <c r="L17" s="35">
        <f>IF(N(C17)=0,"",IF($E17="Moulds, dies, jigs, fixtures, tools","No deeming period. Excluded by section 143(4).",IF($J17&lt;&gt;"Pending","Closed",IF(TODAY()&gt;H17,"DEEMED SUPPLY - period expired "&amp;TEXT(H17,"DD-MMM-YYYY")&amp;"",IF(H17-TODAY()&lt;=60,"Due within 60 days","On time")))))</f>
        <v/>
      </c>
    </row>
    <row r="18" ht="17" customHeight="1">
      <c r="B18" s="14" t="n"/>
      <c r="C18" s="38" t="n"/>
      <c r="D18" s="14" t="n"/>
      <c r="E18" s="22" t="n"/>
      <c r="F18" s="24" t="n"/>
      <c r="G18" s="22" t="n"/>
      <c r="H18" s="39">
        <f>IF(N(C18)=0,"",IF($E18="Moulds, dies, jigs, fixtures, tools","",EDATE(C18,IF($E18="Capital goods",36,12))))</f>
        <v/>
      </c>
      <c r="I18" s="40">
        <f>IF(N(H18)=0,"",IF($J18="Returned","",H18-TODAY()))</f>
        <v/>
      </c>
      <c r="J18" s="22" t="n"/>
      <c r="K18" s="38" t="n"/>
      <c r="L18" s="35">
        <f>IF(N(C18)=0,"",IF($E18="Moulds, dies, jigs, fixtures, tools","No deeming period. Excluded by section 143(4).",IF($J18&lt;&gt;"Pending","Closed",IF(TODAY()&gt;H18,"DEEMED SUPPLY - period expired "&amp;TEXT(H18,"DD-MMM-YYYY")&amp;"",IF(H18-TODAY()&lt;=60,"Due within 60 days","On time")))))</f>
        <v/>
      </c>
    </row>
    <row r="19" ht="17" customHeight="1">
      <c r="B19" s="14" t="n"/>
      <c r="C19" s="38" t="n"/>
      <c r="D19" s="14" t="n"/>
      <c r="E19" s="22" t="n"/>
      <c r="F19" s="24" t="n"/>
      <c r="G19" s="22" t="n"/>
      <c r="H19" s="39">
        <f>IF(N(C19)=0,"",IF($E19="Moulds, dies, jigs, fixtures, tools","",EDATE(C19,IF($E19="Capital goods",36,12))))</f>
        <v/>
      </c>
      <c r="I19" s="40">
        <f>IF(N(H19)=0,"",IF($J19="Returned","",H19-TODAY()))</f>
        <v/>
      </c>
      <c r="J19" s="22" t="n"/>
      <c r="K19" s="38" t="n"/>
      <c r="L19" s="35">
        <f>IF(N(C19)=0,"",IF($E19="Moulds, dies, jigs, fixtures, tools","No deeming period. Excluded by section 143(4).",IF($J19&lt;&gt;"Pending","Closed",IF(TODAY()&gt;H19,"DEEMED SUPPLY - period expired "&amp;TEXT(H19,"DD-MMM-YYYY")&amp;"",IF(H19-TODAY()&lt;=60,"Due within 60 days","On time")))))</f>
        <v/>
      </c>
    </row>
    <row r="20" ht="17" customHeight="1">
      <c r="B20" s="14" t="n"/>
      <c r="C20" s="38" t="n"/>
      <c r="D20" s="14" t="n"/>
      <c r="E20" s="22" t="n"/>
      <c r="F20" s="24" t="n"/>
      <c r="G20" s="22" t="n"/>
      <c r="H20" s="39">
        <f>IF(N(C20)=0,"",IF($E20="Moulds, dies, jigs, fixtures, tools","",EDATE(C20,IF($E20="Capital goods",36,12))))</f>
        <v/>
      </c>
      <c r="I20" s="40">
        <f>IF(N(H20)=0,"",IF($J20="Returned","",H20-TODAY()))</f>
        <v/>
      </c>
      <c r="J20" s="22" t="n"/>
      <c r="K20" s="38" t="n"/>
      <c r="L20" s="35">
        <f>IF(N(C20)=0,"",IF($E20="Moulds, dies, jigs, fixtures, tools","No deeming period. Excluded by section 143(4).",IF($J20&lt;&gt;"Pending","Closed",IF(TODAY()&gt;H20,"DEEMED SUPPLY - period expired "&amp;TEXT(H20,"DD-MMM-YYYY")&amp;"",IF(H20-TODAY()&lt;=60,"Due within 60 days","On time")))))</f>
        <v/>
      </c>
    </row>
    <row r="21" ht="17" customHeight="1">
      <c r="B21" s="14" t="n"/>
      <c r="C21" s="38" t="n"/>
      <c r="D21" s="14" t="n"/>
      <c r="E21" s="22" t="n"/>
      <c r="F21" s="24" t="n"/>
      <c r="G21" s="22" t="n"/>
      <c r="H21" s="39">
        <f>IF(N(C21)=0,"",IF($E21="Moulds, dies, jigs, fixtures, tools","",EDATE(C21,IF($E21="Capital goods",36,12))))</f>
        <v/>
      </c>
      <c r="I21" s="40">
        <f>IF(N(H21)=0,"",IF($J21="Returned","",H21-TODAY()))</f>
        <v/>
      </c>
      <c r="J21" s="22" t="n"/>
      <c r="K21" s="38" t="n"/>
      <c r="L21" s="35">
        <f>IF(N(C21)=0,"",IF($E21="Moulds, dies, jigs, fixtures, tools","No deeming period. Excluded by section 143(4).",IF($J21&lt;&gt;"Pending","Closed",IF(TODAY()&gt;H21,"DEEMED SUPPLY - period expired "&amp;TEXT(H21,"DD-MMM-YYYY")&amp;"",IF(H21-TODAY()&lt;=60,"Due within 60 days","On time")))))</f>
        <v/>
      </c>
    </row>
    <row r="22" ht="17" customHeight="1">
      <c r="B22" s="14" t="n"/>
      <c r="C22" s="38" t="n"/>
      <c r="D22" s="14" t="n"/>
      <c r="E22" s="22" t="n"/>
      <c r="F22" s="24" t="n"/>
      <c r="G22" s="22" t="n"/>
      <c r="H22" s="39">
        <f>IF(N(C22)=0,"",IF($E22="Moulds, dies, jigs, fixtures, tools","",EDATE(C22,IF($E22="Capital goods",36,12))))</f>
        <v/>
      </c>
      <c r="I22" s="40">
        <f>IF(N(H22)=0,"",IF($J22="Returned","",H22-TODAY()))</f>
        <v/>
      </c>
      <c r="J22" s="22" t="n"/>
      <c r="K22" s="38" t="n"/>
      <c r="L22" s="35">
        <f>IF(N(C22)=0,"",IF($E22="Moulds, dies, jigs, fixtures, tools","No deeming period. Excluded by section 143(4).",IF($J22&lt;&gt;"Pending","Closed",IF(TODAY()&gt;H22,"DEEMED SUPPLY - period expired "&amp;TEXT(H22,"DD-MMM-YYYY")&amp;"",IF(H22-TODAY()&lt;=60,"Due within 60 days","On time")))))</f>
        <v/>
      </c>
    </row>
    <row r="23" ht="17" customHeight="1">
      <c r="B23" s="14" t="n"/>
      <c r="C23" s="38" t="n"/>
      <c r="D23" s="14" t="n"/>
      <c r="E23" s="22" t="n"/>
      <c r="F23" s="24" t="n"/>
      <c r="G23" s="22" t="n"/>
      <c r="H23" s="39">
        <f>IF(N(C23)=0,"",IF($E23="Moulds, dies, jigs, fixtures, tools","",EDATE(C23,IF($E23="Capital goods",36,12))))</f>
        <v/>
      </c>
      <c r="I23" s="40">
        <f>IF(N(H23)=0,"",IF($J23="Returned","",H23-TODAY()))</f>
        <v/>
      </c>
      <c r="J23" s="22" t="n"/>
      <c r="K23" s="38" t="n"/>
      <c r="L23" s="35">
        <f>IF(N(C23)=0,"",IF($E23="Moulds, dies, jigs, fixtures, tools","No deeming period. Excluded by section 143(4).",IF($J23&lt;&gt;"Pending","Closed",IF(TODAY()&gt;H23,"DEEMED SUPPLY - period expired "&amp;TEXT(H23,"DD-MMM-YYYY")&amp;"",IF(H23-TODAY()&lt;=60,"Due within 60 days","On time")))))</f>
        <v/>
      </c>
    </row>
    <row r="24" ht="17" customHeight="1">
      <c r="B24" s="14" t="n"/>
      <c r="C24" s="38" t="n"/>
      <c r="D24" s="14" t="n"/>
      <c r="E24" s="22" t="n"/>
      <c r="F24" s="24" t="n"/>
      <c r="G24" s="22" t="n"/>
      <c r="H24" s="39">
        <f>IF(N(C24)=0,"",IF($E24="Moulds, dies, jigs, fixtures, tools","",EDATE(C24,IF($E24="Capital goods",36,12))))</f>
        <v/>
      </c>
      <c r="I24" s="40">
        <f>IF(N(H24)=0,"",IF($J24="Returned","",H24-TODAY()))</f>
        <v/>
      </c>
      <c r="J24" s="22" t="n"/>
      <c r="K24" s="38" t="n"/>
      <c r="L24" s="35">
        <f>IF(N(C24)=0,"",IF($E24="Moulds, dies, jigs, fixtures, tools","No deeming period. Excluded by section 143(4).",IF($J24&lt;&gt;"Pending","Closed",IF(TODAY()&gt;H24,"DEEMED SUPPLY - period expired "&amp;TEXT(H24,"DD-MMM-YYYY")&amp;"",IF(H24-TODAY()&lt;=60,"Due within 60 days","On time")))))</f>
        <v/>
      </c>
    </row>
    <row r="25" ht="17" customHeight="1">
      <c r="B25" s="14" t="n"/>
      <c r="C25" s="38" t="n"/>
      <c r="D25" s="14" t="n"/>
      <c r="E25" s="22" t="n"/>
      <c r="F25" s="24" t="n"/>
      <c r="G25" s="22" t="n"/>
      <c r="H25" s="39">
        <f>IF(N(C25)=0,"",IF($E25="Moulds, dies, jigs, fixtures, tools","",EDATE(C25,IF($E25="Capital goods",36,12))))</f>
        <v/>
      </c>
      <c r="I25" s="40">
        <f>IF(N(H25)=0,"",IF($J25="Returned","",H25-TODAY()))</f>
        <v/>
      </c>
      <c r="J25" s="22" t="n"/>
      <c r="K25" s="38" t="n"/>
      <c r="L25" s="35">
        <f>IF(N(C25)=0,"",IF($E25="Moulds, dies, jigs, fixtures, tools","No deeming period. Excluded by section 143(4).",IF($J25&lt;&gt;"Pending","Closed",IF(TODAY()&gt;H25,"DEEMED SUPPLY - period expired "&amp;TEXT(H25,"DD-MMM-YYYY")&amp;"",IF(H25-TODAY()&lt;=60,"Due within 60 days","On time")))))</f>
        <v/>
      </c>
    </row>
    <row r="26" ht="17" customHeight="1">
      <c r="B26" s="14" t="n"/>
      <c r="C26" s="38" t="n"/>
      <c r="D26" s="14" t="n"/>
      <c r="E26" s="22" t="n"/>
      <c r="F26" s="24" t="n"/>
      <c r="G26" s="22" t="n"/>
      <c r="H26" s="39">
        <f>IF(N(C26)=0,"",IF($E26="Moulds, dies, jigs, fixtures, tools","",EDATE(C26,IF($E26="Capital goods",36,12))))</f>
        <v/>
      </c>
      <c r="I26" s="40">
        <f>IF(N(H26)=0,"",IF($J26="Returned","",H26-TODAY()))</f>
        <v/>
      </c>
      <c r="J26" s="22" t="n"/>
      <c r="K26" s="38" t="n"/>
      <c r="L26" s="35">
        <f>IF(N(C26)=0,"",IF($E26="Moulds, dies, jigs, fixtures, tools","No deeming period. Excluded by section 143(4).",IF($J26&lt;&gt;"Pending","Closed",IF(TODAY()&gt;H26,"DEEMED SUPPLY - period expired "&amp;TEXT(H26,"DD-MMM-YYYY")&amp;"",IF(H26-TODAY()&lt;=60,"Due within 60 days","On time")))))</f>
        <v/>
      </c>
    </row>
    <row r="27" ht="17" customHeight="1">
      <c r="B27" s="14" t="n"/>
      <c r="C27" s="38" t="n"/>
      <c r="D27" s="14" t="n"/>
      <c r="E27" s="22" t="n"/>
      <c r="F27" s="24" t="n"/>
      <c r="G27" s="22" t="n"/>
      <c r="H27" s="39">
        <f>IF(N(C27)=0,"",IF($E27="Moulds, dies, jigs, fixtures, tools","",EDATE(C27,IF($E27="Capital goods",36,12))))</f>
        <v/>
      </c>
      <c r="I27" s="40">
        <f>IF(N(H27)=0,"",IF($J27="Returned","",H27-TODAY()))</f>
        <v/>
      </c>
      <c r="J27" s="22" t="n"/>
      <c r="K27" s="38" t="n"/>
      <c r="L27" s="35">
        <f>IF(N(C27)=0,"",IF($E27="Moulds, dies, jigs, fixtures, tools","No deeming period. Excluded by section 143(4).",IF($J27&lt;&gt;"Pending","Closed",IF(TODAY()&gt;H27,"DEEMED SUPPLY - period expired "&amp;TEXT(H27,"DD-MMM-YYYY")&amp;"",IF(H27-TODAY()&lt;=60,"Due within 60 days","On time")))))</f>
        <v/>
      </c>
    </row>
    <row r="28" ht="17" customHeight="1">
      <c r="B28" s="14" t="n"/>
      <c r="C28" s="38" t="n"/>
      <c r="D28" s="14" t="n"/>
      <c r="E28" s="22" t="n"/>
      <c r="F28" s="24" t="n"/>
      <c r="G28" s="22" t="n"/>
      <c r="H28" s="39">
        <f>IF(N(C28)=0,"",IF($E28="Moulds, dies, jigs, fixtures, tools","",EDATE(C28,IF($E28="Capital goods",36,12))))</f>
        <v/>
      </c>
      <c r="I28" s="40">
        <f>IF(N(H28)=0,"",IF($J28="Returned","",H28-TODAY()))</f>
        <v/>
      </c>
      <c r="J28" s="22" t="n"/>
      <c r="K28" s="38" t="n"/>
      <c r="L28" s="35">
        <f>IF(N(C28)=0,"",IF($E28="Moulds, dies, jigs, fixtures, tools","No deeming period. Excluded by section 143(4).",IF($J28&lt;&gt;"Pending","Closed",IF(TODAY()&gt;H28,"DEEMED SUPPLY - period expired "&amp;TEXT(H28,"DD-MMM-YYYY")&amp;"",IF(H28-TODAY()&lt;=60,"Due within 60 days","On time")))))</f>
        <v/>
      </c>
    </row>
    <row r="29" ht="17" customHeight="1">
      <c r="B29" s="14" t="n"/>
      <c r="C29" s="38" t="n"/>
      <c r="D29" s="14" t="n"/>
      <c r="E29" s="22" t="n"/>
      <c r="F29" s="24" t="n"/>
      <c r="G29" s="22" t="n"/>
      <c r="H29" s="39">
        <f>IF(N(C29)=0,"",IF($E29="Moulds, dies, jigs, fixtures, tools","",EDATE(C29,IF($E29="Capital goods",36,12))))</f>
        <v/>
      </c>
      <c r="I29" s="40">
        <f>IF(N(H29)=0,"",IF($J29="Returned","",H29-TODAY()))</f>
        <v/>
      </c>
      <c r="J29" s="22" t="n"/>
      <c r="K29" s="38" t="n"/>
      <c r="L29" s="35">
        <f>IF(N(C29)=0,"",IF($E29="Moulds, dies, jigs, fixtures, tools","No deeming period. Excluded by section 143(4).",IF($J29&lt;&gt;"Pending","Closed",IF(TODAY()&gt;H29,"DEEMED SUPPLY - period expired "&amp;TEXT(H29,"DD-MMM-YYYY")&amp;"",IF(H29-TODAY()&lt;=60,"Due within 60 days","On time")))))</f>
        <v/>
      </c>
    </row>
    <row r="30" ht="17" customHeight="1">
      <c r="B30" s="14" t="n"/>
      <c r="C30" s="38" t="n"/>
      <c r="D30" s="14" t="n"/>
      <c r="E30" s="22" t="n"/>
      <c r="F30" s="24" t="n"/>
      <c r="G30" s="22" t="n"/>
      <c r="H30" s="39">
        <f>IF(N(C30)=0,"",IF($E30="Moulds, dies, jigs, fixtures, tools","",EDATE(C30,IF($E30="Capital goods",36,12))))</f>
        <v/>
      </c>
      <c r="I30" s="40">
        <f>IF(N(H30)=0,"",IF($J30="Returned","",H30-TODAY()))</f>
        <v/>
      </c>
      <c r="J30" s="22" t="n"/>
      <c r="K30" s="38" t="n"/>
      <c r="L30" s="35">
        <f>IF(N(C30)=0,"",IF($E30="Moulds, dies, jigs, fixtures, tools","No deeming period. Excluded by section 143(4).",IF($J30&lt;&gt;"Pending","Closed",IF(TODAY()&gt;H30,"DEEMED SUPPLY - period expired "&amp;TEXT(H30,"DD-MMM-YYYY")&amp;"",IF(H30-TODAY()&lt;=60,"Due within 60 days","On time")))))</f>
        <v/>
      </c>
    </row>
    <row r="31" ht="17" customHeight="1">
      <c r="B31" s="14" t="n"/>
      <c r="C31" s="38" t="n"/>
      <c r="D31" s="14" t="n"/>
      <c r="E31" s="22" t="n"/>
      <c r="F31" s="24" t="n"/>
      <c r="G31" s="22" t="n"/>
      <c r="H31" s="39">
        <f>IF(N(C31)=0,"",IF($E31="Moulds, dies, jigs, fixtures, tools","",EDATE(C31,IF($E31="Capital goods",36,12))))</f>
        <v/>
      </c>
      <c r="I31" s="40">
        <f>IF(N(H31)=0,"",IF($J31="Returned","",H31-TODAY()))</f>
        <v/>
      </c>
      <c r="J31" s="22" t="n"/>
      <c r="K31" s="38" t="n"/>
      <c r="L31" s="35">
        <f>IF(N(C31)=0,"",IF($E31="Moulds, dies, jigs, fixtures, tools","No deeming period. Excluded by section 143(4).",IF($J31&lt;&gt;"Pending","Closed",IF(TODAY()&gt;H31,"DEEMED SUPPLY - period expired "&amp;TEXT(H31,"DD-MMM-YYYY")&amp;"",IF(H31-TODAY()&lt;=60,"Due within 60 days","On time")))))</f>
        <v/>
      </c>
    </row>
    <row r="32" ht="17" customHeight="1">
      <c r="B32" s="14" t="n"/>
      <c r="C32" s="38" t="n"/>
      <c r="D32" s="14" t="n"/>
      <c r="E32" s="22" t="n"/>
      <c r="F32" s="24" t="n"/>
      <c r="G32" s="22" t="n"/>
      <c r="H32" s="39">
        <f>IF(N(C32)=0,"",IF($E32="Moulds, dies, jigs, fixtures, tools","",EDATE(C32,IF($E32="Capital goods",36,12))))</f>
        <v/>
      </c>
      <c r="I32" s="40">
        <f>IF(N(H32)=0,"",IF($J32="Returned","",H32-TODAY()))</f>
        <v/>
      </c>
      <c r="J32" s="22" t="n"/>
      <c r="K32" s="38" t="n"/>
      <c r="L32" s="35">
        <f>IF(N(C32)=0,"",IF($E32="Moulds, dies, jigs, fixtures, tools","No deeming period. Excluded by section 143(4).",IF($J32&lt;&gt;"Pending","Closed",IF(TODAY()&gt;H32,"DEEMED SUPPLY - period expired "&amp;TEXT(H32,"DD-MMM-YYYY")&amp;"",IF(H32-TODAY()&lt;=60,"Due within 60 days","On time")))))</f>
        <v/>
      </c>
    </row>
    <row r="33" ht="17" customHeight="1">
      <c r="B33" s="14" t="n"/>
      <c r="C33" s="38" t="n"/>
      <c r="D33" s="14" t="n"/>
      <c r="E33" s="22" t="n"/>
      <c r="F33" s="24" t="n"/>
      <c r="G33" s="22" t="n"/>
      <c r="H33" s="39">
        <f>IF(N(C33)=0,"",IF($E33="Moulds, dies, jigs, fixtures, tools","",EDATE(C33,IF($E33="Capital goods",36,12))))</f>
        <v/>
      </c>
      <c r="I33" s="40">
        <f>IF(N(H33)=0,"",IF($J33="Returned","",H33-TODAY()))</f>
        <v/>
      </c>
      <c r="J33" s="22" t="n"/>
      <c r="K33" s="38" t="n"/>
      <c r="L33" s="35">
        <f>IF(N(C33)=0,"",IF($E33="Moulds, dies, jigs, fixtures, tools","No deeming period. Excluded by section 143(4).",IF($J33&lt;&gt;"Pending","Closed",IF(TODAY()&gt;H33,"DEEMED SUPPLY - period expired "&amp;TEXT(H33,"DD-MMM-YYYY")&amp;"",IF(H33-TODAY()&lt;=60,"Due within 60 days","On time")))))</f>
        <v/>
      </c>
    </row>
    <row r="34"/>
    <row r="35">
      <c r="B35" s="4" t="inlineStr">
        <is>
          <t xml:space="preserve">  WHERE YOU STAND TODAY</t>
        </is>
      </c>
      <c r="C35" s="19" t="n"/>
      <c r="D35" s="19" t="n"/>
      <c r="E35" s="19" t="n"/>
      <c r="F35" s="19" t="n"/>
      <c r="G35" s="19" t="n"/>
      <c r="H35" s="19" t="n"/>
      <c r="I35" s="19" t="n"/>
      <c r="J35" s="19" t="n"/>
      <c r="K35" s="19" t="n"/>
      <c r="L35" s="19" t="n"/>
    </row>
    <row r="36">
      <c r="B36" s="5" t="inlineStr">
        <is>
          <t>Consignments still out</t>
        </is>
      </c>
      <c r="E36" s="41">
        <f>COUNTIFS($J$9:$J$33,"Pending")</f>
        <v/>
      </c>
      <c r="F36" s="31" t="n"/>
    </row>
    <row r="37">
      <c r="B37" s="5" t="inlineStr">
        <is>
          <t>Value still out</t>
        </is>
      </c>
      <c r="E37" s="30">
        <f>SUMIFS($F$9:$F$33,$J$9:$J$33,"Pending")</f>
        <v/>
      </c>
      <c r="F37" s="31" t="n"/>
    </row>
    <row r="38">
      <c r="B38" s="5" t="inlineStr">
        <is>
          <t>Past the section 143 period</t>
        </is>
      </c>
      <c r="E38" s="42">
        <f>COUNTIFS($L$9:$L$33,"DEEMED SUPPLY*")</f>
        <v/>
      </c>
      <c r="F38" s="43" t="n"/>
    </row>
    <row r="39">
      <c r="B39" s="5" t="inlineStr">
        <is>
          <t>Value now treated as supplied</t>
        </is>
      </c>
      <c r="E39" s="44">
        <f>SUMIFS($F$9:$F$33,$L$9:$L$33,"DEEMED SUPPLY*")</f>
        <v/>
      </c>
      <c r="F39" s="43" t="n"/>
    </row>
    <row r="40">
      <c r="B40" s="5" t="inlineStr">
        <is>
          <t>Falling due within 60 days</t>
        </is>
      </c>
      <c r="E40" s="45">
        <f>COUNTIFS($L$9:$L$33,"Due within 60 days")</f>
        <v/>
      </c>
      <c r="F40" s="33" t="n"/>
    </row>
    <row r="41"/>
    <row r="42" ht="44" customHeight="1">
      <c r="B42" s="8" t="inlineStr">
        <is>
          <t>A consignment past its period is deemed to have been supplied on the day it was SENT OUT, not on the day the period expired. The liability is backdated, which is why the value column matters more than the count. The Commissioner may extend the one year and three years by a further one year and two years respectively, on sufficient cause being shown.</t>
        </is>
      </c>
    </row>
    <row r="43"/>
    <row r="44">
      <c r="B44" s="11" t="inlineStr">
        <is>
          <t>Powered by Petpooja Invoice  |  getinvoice@petpooja.com  |  +91-92279 80766  |  www.petpooja.com</t>
        </is>
      </c>
    </row>
  </sheetData>
  <mergeCells count="19">
    <mergeCell ref="B35:L35"/>
    <mergeCell ref="B3:L3"/>
    <mergeCell ref="E5:F5"/>
    <mergeCell ref="E39:F39"/>
    <mergeCell ref="B38:D38"/>
    <mergeCell ref="B37:D37"/>
    <mergeCell ref="G5:L5"/>
    <mergeCell ref="E38:F38"/>
    <mergeCell ref="B2:L2"/>
    <mergeCell ref="B40:D40"/>
    <mergeCell ref="B42:L42"/>
    <mergeCell ref="E40:F40"/>
    <mergeCell ref="B5:D5"/>
    <mergeCell ref="B36:D36"/>
    <mergeCell ref="B44:L44"/>
    <mergeCell ref="E36:F36"/>
    <mergeCell ref="B6:L6"/>
    <mergeCell ref="E37:F37"/>
    <mergeCell ref="B39:D39"/>
  </mergeCells>
  <dataValidations count="3">
    <dataValidation sqref="E9:E33" showDropDown="0" showInputMessage="0" showErrorMessage="0" allowBlank="1" type="list">
      <formula1>Lists!$A$26:$A$28</formula1>
    </dataValidation>
    <dataValidation sqref="G9:G33" showDropDown="0" showInputMessage="0" showErrorMessage="0" allowBlank="1" type="list">
      <formula1>Lists!$A$13:$A$14</formula1>
    </dataValidation>
    <dataValidation sqref="J9:J33" showDropDown="0" showInputMessage="0" showErrorMessage="0" allowBlank="1" type="list">
      <formula1>Lists!$A$30:$A$32</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55"/>
  <sheetViews>
    <sheetView showGridLines="0" workbookViewId="0">
      <pane ySplit="5" topLeftCell="A6" activePane="bottomLeft" state="frozen"/>
      <selection pane="bottomLeft" activeCell="A1" sqref="A1"/>
    </sheetView>
  </sheetViews>
  <sheetFormatPr baseColWidth="8" defaultRowHeight="15"/>
  <cols>
    <col width="2" customWidth="1" min="1" max="1"/>
    <col width="16" customWidth="1" min="2" max="2"/>
    <col width="12" customWidth="1" min="3" max="3"/>
    <col width="28" customWidth="1" min="4" max="4"/>
    <col width="30" customWidth="1" min="5" max="5"/>
    <col width="13" customWidth="1" min="6" max="6"/>
    <col width="14" customWidth="1" min="7" max="7"/>
    <col width="14" customWidth="1" min="8" max="8"/>
    <col width="16" customWidth="1" min="9" max="9"/>
    <col width="18" customWidth="1" min="10" max="10"/>
    <col width="2" customWidth="1" min="11" max="11"/>
  </cols>
  <sheetData>
    <row r="1"/>
    <row r="2">
      <c r="B2" s="1" t="inlineStr">
        <is>
          <t>Challan Register</t>
        </is>
      </c>
    </row>
    <row r="3" ht="27" customHeight="1">
      <c r="B3" s="10" t="inlineStr">
        <is>
          <t>Every challan issued, in one place. Job work rows also show the ITC-04 period they fall into. The first three rows are worked examples: delete them before you start.</t>
        </is>
      </c>
    </row>
    <row r="4"/>
    <row r="5" ht="28" customHeight="1">
      <c r="B5" s="20" t="inlineStr">
        <is>
          <t>Challan No.</t>
        </is>
      </c>
      <c r="C5" s="20" t="inlineStr">
        <is>
          <t>Date</t>
        </is>
      </c>
      <c r="D5" s="20" t="inlineStr">
        <is>
          <t>Consignee</t>
        </is>
      </c>
      <c r="E5" s="20" t="inlineStr">
        <is>
          <t>Reason for movement</t>
        </is>
      </c>
      <c r="F5" s="20" t="inlineStr">
        <is>
          <t>Movement</t>
        </is>
      </c>
      <c r="G5" s="20" t="inlineStr">
        <is>
          <t>Consignment value</t>
        </is>
      </c>
      <c r="H5" s="20" t="inlineStr">
        <is>
          <t>E-way bill</t>
        </is>
      </c>
      <c r="I5" s="20" t="inlineStr">
        <is>
          <t>EWB number</t>
        </is>
      </c>
      <c r="J5" s="20" t="inlineStr">
        <is>
          <t>ITC-04 period</t>
        </is>
      </c>
    </row>
    <row r="6" ht="27" customHeight="1">
      <c r="B6" s="14" t="inlineStr">
        <is>
          <t>DC/2026-27/0148</t>
        </is>
      </c>
      <c r="C6" s="38">
        <f>DATE(2026,9,12)</f>
        <v/>
      </c>
      <c r="D6" s="14" t="inlineStr">
        <is>
          <t>Aarna Moulders LLP</t>
        </is>
      </c>
      <c r="E6" s="14" t="inlineStr">
        <is>
          <t>Job work</t>
        </is>
      </c>
      <c r="F6" s="22" t="inlineStr">
        <is>
          <t>Inter-State</t>
        </is>
      </c>
      <c r="G6" s="24" t="n">
        <v>80500</v>
      </c>
      <c r="H6" s="46">
        <f>IF(N(G6)=0,"",IF(OR(AND($F6="Inter-State",$E6="Job work"),G6&gt;50000),IF($I6="","Required - NO NUMBER RECORDED",IF(AND($F6="Inter-State",$E6="Job work"),"Required - any value","Required - over ₹50,000")),"Check State limit"))</f>
        <v/>
      </c>
      <c r="I6" s="14" t="inlineStr">
        <is>
          <t>EWB-3914-2207-8865</t>
        </is>
      </c>
      <c r="J6" s="46">
        <f>IF(OR(N(C6)=0,$E6&lt;&gt;"Job work"),"",IF(N('Job Work Tracker'!$E$5)&gt;50000000,IF(AND(MONTH(C6)&gt;=4,MONTH(C6)&lt;=9),"Apr-Sep "&amp;YEAR(C6),"Oct-Mar "&amp;IF(MONTH(C6)&gt;=10,YEAR(C6)&amp;"-"&amp;(YEAR(C6)+1),(YEAR(C6)-1)&amp;"-"&amp;YEAR(C6))),"FY "&amp;IF(MONTH(C6)&gt;=4,YEAR(C6)&amp;"-"&amp;(YEAR(C6)+1),(YEAR(C6)-1)&amp;"-"&amp;YEAR(C6))))</f>
        <v/>
      </c>
    </row>
    <row r="7" ht="27" customHeight="1">
      <c r="B7" s="14" t="inlineStr">
        <is>
          <t>DC/2026-27/0149</t>
        </is>
      </c>
      <c r="C7" s="38">
        <f>DATE(2026,9,12)</f>
        <v/>
      </c>
      <c r="D7" s="14" t="inlineStr">
        <is>
          <t>Shreeji Polymers - Rajkot godown</t>
        </is>
      </c>
      <c r="E7" s="14" t="inlineStr">
        <is>
          <t>Branch or godown transfer</t>
        </is>
      </c>
      <c r="F7" s="22" t="inlineStr">
        <is>
          <t>Intra-State</t>
        </is>
      </c>
      <c r="G7" s="24" t="n">
        <v>31200</v>
      </c>
      <c r="H7" s="46">
        <f>IF(N(G7)=0,"",IF(OR(AND($F7="Inter-State",$E7="Job work"),G7&gt;50000),IF($I7="","Required - NO NUMBER RECORDED",IF(AND($F7="Inter-State",$E7="Job work"),"Required - any value","Required - over ₹50,000")),"Check State limit"))</f>
        <v/>
      </c>
      <c r="I7" s="14" t="inlineStr"/>
      <c r="J7" s="46">
        <f>IF(OR(N(C7)=0,$E7&lt;&gt;"Job work"),"",IF(N('Job Work Tracker'!$E$5)&gt;50000000,IF(AND(MONTH(C7)&gt;=4,MONTH(C7)&lt;=9),"Apr-Sep "&amp;YEAR(C7),"Oct-Mar "&amp;IF(MONTH(C7)&gt;=10,YEAR(C7)&amp;"-"&amp;(YEAR(C7)+1),(YEAR(C7)-1)&amp;"-"&amp;YEAR(C7))),"FY "&amp;IF(MONTH(C7)&gt;=4,YEAR(C7)&amp;"-"&amp;(YEAR(C7)+1),(YEAR(C7)-1)&amp;"-"&amp;YEAR(C7))))</f>
        <v/>
      </c>
    </row>
    <row r="8" ht="27" customHeight="1">
      <c r="B8" s="14" t="inlineStr">
        <is>
          <t>DC/2026-27/0150</t>
        </is>
      </c>
      <c r="C8" s="38">
        <f>DATE(2026,9,13)</f>
        <v/>
      </c>
      <c r="D8" s="14" t="inlineStr">
        <is>
          <t>Nirman Hardware, Surat</t>
        </is>
      </c>
      <c r="E8" s="14" t="inlineStr">
        <is>
          <t>Sale on approval basis</t>
        </is>
      </c>
      <c r="F8" s="22" t="inlineStr">
        <is>
          <t>Intra-State</t>
        </is>
      </c>
      <c r="G8" s="24" t="n">
        <v>87400</v>
      </c>
      <c r="H8" s="46">
        <f>IF(N(G8)=0,"",IF(OR(AND($F8="Inter-State",$E8="Job work"),G8&gt;50000),IF($I8="","Required - NO NUMBER RECORDED",IF(AND($F8="Inter-State",$E8="Job work"),"Required - any value","Required - over ₹50,000")),"Check State limit"))</f>
        <v/>
      </c>
      <c r="I8" s="14" t="inlineStr"/>
      <c r="J8" s="46">
        <f>IF(OR(N(C8)=0,$E8&lt;&gt;"Job work"),"",IF(N('Job Work Tracker'!$E$5)&gt;50000000,IF(AND(MONTH(C8)&gt;=4,MONTH(C8)&lt;=9),"Apr-Sep "&amp;YEAR(C8),"Oct-Mar "&amp;IF(MONTH(C8)&gt;=10,YEAR(C8)&amp;"-"&amp;(YEAR(C8)+1),(YEAR(C8)-1)&amp;"-"&amp;YEAR(C8))),"FY "&amp;IF(MONTH(C8)&gt;=4,YEAR(C8)&amp;"-"&amp;(YEAR(C8)+1),(YEAR(C8)-1)&amp;"-"&amp;YEAR(C8))))</f>
        <v/>
      </c>
    </row>
    <row r="9" ht="17" customHeight="1">
      <c r="B9" s="14" t="n"/>
      <c r="C9" s="38" t="n"/>
      <c r="D9" s="14" t="n"/>
      <c r="E9" s="14" t="n"/>
      <c r="F9" s="22" t="n"/>
      <c r="G9" s="24" t="n"/>
      <c r="H9" s="46">
        <f>IF(N(G9)=0,"",IF(OR(AND($F9="Inter-State",$E9="Job work"),G9&gt;50000),IF($I9="","Required - NO NUMBER RECORDED",IF(AND($F9="Inter-State",$E9="Job work"),"Required - any value","Required - over ₹50,000")),"Check State limit"))</f>
        <v/>
      </c>
      <c r="I9" s="14" t="n"/>
      <c r="J9" s="46">
        <f>IF(OR(N(C9)=0,$E9&lt;&gt;"Job work"),"",IF(N('Job Work Tracker'!$E$5)&gt;50000000,IF(AND(MONTH(C9)&gt;=4,MONTH(C9)&lt;=9),"Apr-Sep "&amp;YEAR(C9),"Oct-Mar "&amp;IF(MONTH(C9)&gt;=10,YEAR(C9)&amp;"-"&amp;(YEAR(C9)+1),(YEAR(C9)-1)&amp;"-"&amp;YEAR(C9))),"FY "&amp;IF(MONTH(C9)&gt;=4,YEAR(C9)&amp;"-"&amp;(YEAR(C9)+1),(YEAR(C9)-1)&amp;"-"&amp;YEAR(C9))))</f>
        <v/>
      </c>
    </row>
    <row r="10" ht="17" customHeight="1">
      <c r="B10" s="14" t="n"/>
      <c r="C10" s="38" t="n"/>
      <c r="D10" s="14" t="n"/>
      <c r="E10" s="14" t="n"/>
      <c r="F10" s="22" t="n"/>
      <c r="G10" s="24" t="n"/>
      <c r="H10" s="46">
        <f>IF(N(G10)=0,"",IF(OR(AND($F10="Inter-State",$E10="Job work"),G10&gt;50000),IF($I10="","Required - NO NUMBER RECORDED",IF(AND($F10="Inter-State",$E10="Job work"),"Required - any value","Required - over ₹50,000")),"Check State limit"))</f>
        <v/>
      </c>
      <c r="I10" s="14" t="n"/>
      <c r="J10" s="46">
        <f>IF(OR(N(C10)=0,$E10&lt;&gt;"Job work"),"",IF(N('Job Work Tracker'!$E$5)&gt;50000000,IF(AND(MONTH(C10)&gt;=4,MONTH(C10)&lt;=9),"Apr-Sep "&amp;YEAR(C10),"Oct-Mar "&amp;IF(MONTH(C10)&gt;=10,YEAR(C10)&amp;"-"&amp;(YEAR(C10)+1),(YEAR(C10)-1)&amp;"-"&amp;YEAR(C10))),"FY "&amp;IF(MONTH(C10)&gt;=4,YEAR(C10)&amp;"-"&amp;(YEAR(C10)+1),(YEAR(C10)-1)&amp;"-"&amp;YEAR(C10))))</f>
        <v/>
      </c>
    </row>
    <row r="11" ht="17" customHeight="1">
      <c r="B11" s="14" t="n"/>
      <c r="C11" s="38" t="n"/>
      <c r="D11" s="14" t="n"/>
      <c r="E11" s="14" t="n"/>
      <c r="F11" s="22" t="n"/>
      <c r="G11" s="24" t="n"/>
      <c r="H11" s="46">
        <f>IF(N(G11)=0,"",IF(OR(AND($F11="Inter-State",$E11="Job work"),G11&gt;50000),IF($I11="","Required - NO NUMBER RECORDED",IF(AND($F11="Inter-State",$E11="Job work"),"Required - any value","Required - over ₹50,000")),"Check State limit"))</f>
        <v/>
      </c>
      <c r="I11" s="14" t="n"/>
      <c r="J11" s="46">
        <f>IF(OR(N(C11)=0,$E11&lt;&gt;"Job work"),"",IF(N('Job Work Tracker'!$E$5)&gt;50000000,IF(AND(MONTH(C11)&gt;=4,MONTH(C11)&lt;=9),"Apr-Sep "&amp;YEAR(C11),"Oct-Mar "&amp;IF(MONTH(C11)&gt;=10,YEAR(C11)&amp;"-"&amp;(YEAR(C11)+1),(YEAR(C11)-1)&amp;"-"&amp;YEAR(C11))),"FY "&amp;IF(MONTH(C11)&gt;=4,YEAR(C11)&amp;"-"&amp;(YEAR(C11)+1),(YEAR(C11)-1)&amp;"-"&amp;YEAR(C11))))</f>
        <v/>
      </c>
    </row>
    <row r="12" ht="17" customHeight="1">
      <c r="B12" s="14" t="n"/>
      <c r="C12" s="38" t="n"/>
      <c r="D12" s="14" t="n"/>
      <c r="E12" s="14" t="n"/>
      <c r="F12" s="22" t="n"/>
      <c r="G12" s="24" t="n"/>
      <c r="H12" s="46">
        <f>IF(N(G12)=0,"",IF(OR(AND($F12="Inter-State",$E12="Job work"),G12&gt;50000),IF($I12="","Required - NO NUMBER RECORDED",IF(AND($F12="Inter-State",$E12="Job work"),"Required - any value","Required - over ₹50,000")),"Check State limit"))</f>
        <v/>
      </c>
      <c r="I12" s="14" t="n"/>
      <c r="J12" s="46">
        <f>IF(OR(N(C12)=0,$E12&lt;&gt;"Job work"),"",IF(N('Job Work Tracker'!$E$5)&gt;50000000,IF(AND(MONTH(C12)&gt;=4,MONTH(C12)&lt;=9),"Apr-Sep "&amp;YEAR(C12),"Oct-Mar "&amp;IF(MONTH(C12)&gt;=10,YEAR(C12)&amp;"-"&amp;(YEAR(C12)+1),(YEAR(C12)-1)&amp;"-"&amp;YEAR(C12))),"FY "&amp;IF(MONTH(C12)&gt;=4,YEAR(C12)&amp;"-"&amp;(YEAR(C12)+1),(YEAR(C12)-1)&amp;"-"&amp;YEAR(C12))))</f>
        <v/>
      </c>
    </row>
    <row r="13" ht="17" customHeight="1">
      <c r="B13" s="14" t="n"/>
      <c r="C13" s="38" t="n"/>
      <c r="D13" s="14" t="n"/>
      <c r="E13" s="14" t="n"/>
      <c r="F13" s="22" t="n"/>
      <c r="G13" s="24" t="n"/>
      <c r="H13" s="46">
        <f>IF(N(G13)=0,"",IF(OR(AND($F13="Inter-State",$E13="Job work"),G13&gt;50000),IF($I13="","Required - NO NUMBER RECORDED",IF(AND($F13="Inter-State",$E13="Job work"),"Required - any value","Required - over ₹50,000")),"Check State limit"))</f>
        <v/>
      </c>
      <c r="I13" s="14" t="n"/>
      <c r="J13" s="46">
        <f>IF(OR(N(C13)=0,$E13&lt;&gt;"Job work"),"",IF(N('Job Work Tracker'!$E$5)&gt;50000000,IF(AND(MONTH(C13)&gt;=4,MONTH(C13)&lt;=9),"Apr-Sep "&amp;YEAR(C13),"Oct-Mar "&amp;IF(MONTH(C13)&gt;=10,YEAR(C13)&amp;"-"&amp;(YEAR(C13)+1),(YEAR(C13)-1)&amp;"-"&amp;YEAR(C13))),"FY "&amp;IF(MONTH(C13)&gt;=4,YEAR(C13)&amp;"-"&amp;(YEAR(C13)+1),(YEAR(C13)-1)&amp;"-"&amp;YEAR(C13))))</f>
        <v/>
      </c>
    </row>
    <row r="14" ht="17" customHeight="1">
      <c r="B14" s="14" t="n"/>
      <c r="C14" s="38" t="n"/>
      <c r="D14" s="14" t="n"/>
      <c r="E14" s="14" t="n"/>
      <c r="F14" s="22" t="n"/>
      <c r="G14" s="24" t="n"/>
      <c r="H14" s="46">
        <f>IF(N(G14)=0,"",IF(OR(AND($F14="Inter-State",$E14="Job work"),G14&gt;50000),IF($I14="","Required - NO NUMBER RECORDED",IF(AND($F14="Inter-State",$E14="Job work"),"Required - any value","Required - over ₹50,000")),"Check State limit"))</f>
        <v/>
      </c>
      <c r="I14" s="14" t="n"/>
      <c r="J14" s="46">
        <f>IF(OR(N(C14)=0,$E14&lt;&gt;"Job work"),"",IF(N('Job Work Tracker'!$E$5)&gt;50000000,IF(AND(MONTH(C14)&gt;=4,MONTH(C14)&lt;=9),"Apr-Sep "&amp;YEAR(C14),"Oct-Mar "&amp;IF(MONTH(C14)&gt;=10,YEAR(C14)&amp;"-"&amp;(YEAR(C14)+1),(YEAR(C14)-1)&amp;"-"&amp;YEAR(C14))),"FY "&amp;IF(MONTH(C14)&gt;=4,YEAR(C14)&amp;"-"&amp;(YEAR(C14)+1),(YEAR(C14)-1)&amp;"-"&amp;YEAR(C14))))</f>
        <v/>
      </c>
    </row>
    <row r="15" ht="17" customHeight="1">
      <c r="B15" s="14" t="n"/>
      <c r="C15" s="38" t="n"/>
      <c r="D15" s="14" t="n"/>
      <c r="E15" s="14" t="n"/>
      <c r="F15" s="22" t="n"/>
      <c r="G15" s="24" t="n"/>
      <c r="H15" s="46">
        <f>IF(N(G15)=0,"",IF(OR(AND($F15="Inter-State",$E15="Job work"),G15&gt;50000),IF($I15="","Required - NO NUMBER RECORDED",IF(AND($F15="Inter-State",$E15="Job work"),"Required - any value","Required - over ₹50,000")),"Check State limit"))</f>
        <v/>
      </c>
      <c r="I15" s="14" t="n"/>
      <c r="J15" s="46">
        <f>IF(OR(N(C15)=0,$E15&lt;&gt;"Job work"),"",IF(N('Job Work Tracker'!$E$5)&gt;50000000,IF(AND(MONTH(C15)&gt;=4,MONTH(C15)&lt;=9),"Apr-Sep "&amp;YEAR(C15),"Oct-Mar "&amp;IF(MONTH(C15)&gt;=10,YEAR(C15)&amp;"-"&amp;(YEAR(C15)+1),(YEAR(C15)-1)&amp;"-"&amp;YEAR(C15))),"FY "&amp;IF(MONTH(C15)&gt;=4,YEAR(C15)&amp;"-"&amp;(YEAR(C15)+1),(YEAR(C15)-1)&amp;"-"&amp;YEAR(C15))))</f>
        <v/>
      </c>
    </row>
    <row r="16" ht="17" customHeight="1">
      <c r="B16" s="14" t="n"/>
      <c r="C16" s="38" t="n"/>
      <c r="D16" s="14" t="n"/>
      <c r="E16" s="14" t="n"/>
      <c r="F16" s="22" t="n"/>
      <c r="G16" s="24" t="n"/>
      <c r="H16" s="46">
        <f>IF(N(G16)=0,"",IF(OR(AND($F16="Inter-State",$E16="Job work"),G16&gt;50000),IF($I16="","Required - NO NUMBER RECORDED",IF(AND($F16="Inter-State",$E16="Job work"),"Required - any value","Required - over ₹50,000")),"Check State limit"))</f>
        <v/>
      </c>
      <c r="I16" s="14" t="n"/>
      <c r="J16" s="46">
        <f>IF(OR(N(C16)=0,$E16&lt;&gt;"Job work"),"",IF(N('Job Work Tracker'!$E$5)&gt;50000000,IF(AND(MONTH(C16)&gt;=4,MONTH(C16)&lt;=9),"Apr-Sep "&amp;YEAR(C16),"Oct-Mar "&amp;IF(MONTH(C16)&gt;=10,YEAR(C16)&amp;"-"&amp;(YEAR(C16)+1),(YEAR(C16)-1)&amp;"-"&amp;YEAR(C16))),"FY "&amp;IF(MONTH(C16)&gt;=4,YEAR(C16)&amp;"-"&amp;(YEAR(C16)+1),(YEAR(C16)-1)&amp;"-"&amp;YEAR(C16))))</f>
        <v/>
      </c>
    </row>
    <row r="17" ht="17" customHeight="1">
      <c r="B17" s="14" t="n"/>
      <c r="C17" s="38" t="n"/>
      <c r="D17" s="14" t="n"/>
      <c r="E17" s="14" t="n"/>
      <c r="F17" s="22" t="n"/>
      <c r="G17" s="24" t="n"/>
      <c r="H17" s="46">
        <f>IF(N(G17)=0,"",IF(OR(AND($F17="Inter-State",$E17="Job work"),G17&gt;50000),IF($I17="","Required - NO NUMBER RECORDED",IF(AND($F17="Inter-State",$E17="Job work"),"Required - any value","Required - over ₹50,000")),"Check State limit"))</f>
        <v/>
      </c>
      <c r="I17" s="14" t="n"/>
      <c r="J17" s="46">
        <f>IF(OR(N(C17)=0,$E17&lt;&gt;"Job work"),"",IF(N('Job Work Tracker'!$E$5)&gt;50000000,IF(AND(MONTH(C17)&gt;=4,MONTH(C17)&lt;=9),"Apr-Sep "&amp;YEAR(C17),"Oct-Mar "&amp;IF(MONTH(C17)&gt;=10,YEAR(C17)&amp;"-"&amp;(YEAR(C17)+1),(YEAR(C17)-1)&amp;"-"&amp;YEAR(C17))),"FY "&amp;IF(MONTH(C17)&gt;=4,YEAR(C17)&amp;"-"&amp;(YEAR(C17)+1),(YEAR(C17)-1)&amp;"-"&amp;YEAR(C17))))</f>
        <v/>
      </c>
    </row>
    <row r="18" ht="17" customHeight="1">
      <c r="B18" s="14" t="n"/>
      <c r="C18" s="38" t="n"/>
      <c r="D18" s="14" t="n"/>
      <c r="E18" s="14" t="n"/>
      <c r="F18" s="22" t="n"/>
      <c r="G18" s="24" t="n"/>
      <c r="H18" s="46">
        <f>IF(N(G18)=0,"",IF(OR(AND($F18="Inter-State",$E18="Job work"),G18&gt;50000),IF($I18="","Required - NO NUMBER RECORDED",IF(AND($F18="Inter-State",$E18="Job work"),"Required - any value","Required - over ₹50,000")),"Check State limit"))</f>
        <v/>
      </c>
      <c r="I18" s="14" t="n"/>
      <c r="J18" s="46">
        <f>IF(OR(N(C18)=0,$E18&lt;&gt;"Job work"),"",IF(N('Job Work Tracker'!$E$5)&gt;50000000,IF(AND(MONTH(C18)&gt;=4,MONTH(C18)&lt;=9),"Apr-Sep "&amp;YEAR(C18),"Oct-Mar "&amp;IF(MONTH(C18)&gt;=10,YEAR(C18)&amp;"-"&amp;(YEAR(C18)+1),(YEAR(C18)-1)&amp;"-"&amp;YEAR(C18))),"FY "&amp;IF(MONTH(C18)&gt;=4,YEAR(C18)&amp;"-"&amp;(YEAR(C18)+1),(YEAR(C18)-1)&amp;"-"&amp;YEAR(C18))))</f>
        <v/>
      </c>
    </row>
    <row r="19" ht="17" customHeight="1">
      <c r="B19" s="14" t="n"/>
      <c r="C19" s="38" t="n"/>
      <c r="D19" s="14" t="n"/>
      <c r="E19" s="14" t="n"/>
      <c r="F19" s="22" t="n"/>
      <c r="G19" s="24" t="n"/>
      <c r="H19" s="46">
        <f>IF(N(G19)=0,"",IF(OR(AND($F19="Inter-State",$E19="Job work"),G19&gt;50000),IF($I19="","Required - NO NUMBER RECORDED",IF(AND($F19="Inter-State",$E19="Job work"),"Required - any value","Required - over ₹50,000")),"Check State limit"))</f>
        <v/>
      </c>
      <c r="I19" s="14" t="n"/>
      <c r="J19" s="46">
        <f>IF(OR(N(C19)=0,$E19&lt;&gt;"Job work"),"",IF(N('Job Work Tracker'!$E$5)&gt;50000000,IF(AND(MONTH(C19)&gt;=4,MONTH(C19)&lt;=9),"Apr-Sep "&amp;YEAR(C19),"Oct-Mar "&amp;IF(MONTH(C19)&gt;=10,YEAR(C19)&amp;"-"&amp;(YEAR(C19)+1),(YEAR(C19)-1)&amp;"-"&amp;YEAR(C19))),"FY "&amp;IF(MONTH(C19)&gt;=4,YEAR(C19)&amp;"-"&amp;(YEAR(C19)+1),(YEAR(C19)-1)&amp;"-"&amp;YEAR(C19))))</f>
        <v/>
      </c>
    </row>
    <row r="20" ht="17" customHeight="1">
      <c r="B20" s="14" t="n"/>
      <c r="C20" s="38" t="n"/>
      <c r="D20" s="14" t="n"/>
      <c r="E20" s="14" t="n"/>
      <c r="F20" s="22" t="n"/>
      <c r="G20" s="24" t="n"/>
      <c r="H20" s="46">
        <f>IF(N(G20)=0,"",IF(OR(AND($F20="Inter-State",$E20="Job work"),G20&gt;50000),IF($I20="","Required - NO NUMBER RECORDED",IF(AND($F20="Inter-State",$E20="Job work"),"Required - any value","Required - over ₹50,000")),"Check State limit"))</f>
        <v/>
      </c>
      <c r="I20" s="14" t="n"/>
      <c r="J20" s="46">
        <f>IF(OR(N(C20)=0,$E20&lt;&gt;"Job work"),"",IF(N('Job Work Tracker'!$E$5)&gt;50000000,IF(AND(MONTH(C20)&gt;=4,MONTH(C20)&lt;=9),"Apr-Sep "&amp;YEAR(C20),"Oct-Mar "&amp;IF(MONTH(C20)&gt;=10,YEAR(C20)&amp;"-"&amp;(YEAR(C20)+1),(YEAR(C20)-1)&amp;"-"&amp;YEAR(C20))),"FY "&amp;IF(MONTH(C20)&gt;=4,YEAR(C20)&amp;"-"&amp;(YEAR(C20)+1),(YEAR(C20)-1)&amp;"-"&amp;YEAR(C20))))</f>
        <v/>
      </c>
    </row>
    <row r="21" ht="17" customHeight="1">
      <c r="B21" s="14" t="n"/>
      <c r="C21" s="38" t="n"/>
      <c r="D21" s="14" t="n"/>
      <c r="E21" s="14" t="n"/>
      <c r="F21" s="22" t="n"/>
      <c r="G21" s="24" t="n"/>
      <c r="H21" s="46">
        <f>IF(N(G21)=0,"",IF(OR(AND($F21="Inter-State",$E21="Job work"),G21&gt;50000),IF($I21="","Required - NO NUMBER RECORDED",IF(AND($F21="Inter-State",$E21="Job work"),"Required - any value","Required - over ₹50,000")),"Check State limit"))</f>
        <v/>
      </c>
      <c r="I21" s="14" t="n"/>
      <c r="J21" s="46">
        <f>IF(OR(N(C21)=0,$E21&lt;&gt;"Job work"),"",IF(N('Job Work Tracker'!$E$5)&gt;50000000,IF(AND(MONTH(C21)&gt;=4,MONTH(C21)&lt;=9),"Apr-Sep "&amp;YEAR(C21),"Oct-Mar "&amp;IF(MONTH(C21)&gt;=10,YEAR(C21)&amp;"-"&amp;(YEAR(C21)+1),(YEAR(C21)-1)&amp;"-"&amp;YEAR(C21))),"FY "&amp;IF(MONTH(C21)&gt;=4,YEAR(C21)&amp;"-"&amp;(YEAR(C21)+1),(YEAR(C21)-1)&amp;"-"&amp;YEAR(C21))))</f>
        <v/>
      </c>
    </row>
    <row r="22" ht="17" customHeight="1">
      <c r="B22" s="14" t="n"/>
      <c r="C22" s="38" t="n"/>
      <c r="D22" s="14" t="n"/>
      <c r="E22" s="14" t="n"/>
      <c r="F22" s="22" t="n"/>
      <c r="G22" s="24" t="n"/>
      <c r="H22" s="46">
        <f>IF(N(G22)=0,"",IF(OR(AND($F22="Inter-State",$E22="Job work"),G22&gt;50000),IF($I22="","Required - NO NUMBER RECORDED",IF(AND($F22="Inter-State",$E22="Job work"),"Required - any value","Required - over ₹50,000")),"Check State limit"))</f>
        <v/>
      </c>
      <c r="I22" s="14" t="n"/>
      <c r="J22" s="46">
        <f>IF(OR(N(C22)=0,$E22&lt;&gt;"Job work"),"",IF(N('Job Work Tracker'!$E$5)&gt;50000000,IF(AND(MONTH(C22)&gt;=4,MONTH(C22)&lt;=9),"Apr-Sep "&amp;YEAR(C22),"Oct-Mar "&amp;IF(MONTH(C22)&gt;=10,YEAR(C22)&amp;"-"&amp;(YEAR(C22)+1),(YEAR(C22)-1)&amp;"-"&amp;YEAR(C22))),"FY "&amp;IF(MONTH(C22)&gt;=4,YEAR(C22)&amp;"-"&amp;(YEAR(C22)+1),(YEAR(C22)-1)&amp;"-"&amp;YEAR(C22))))</f>
        <v/>
      </c>
    </row>
    <row r="23" ht="17" customHeight="1">
      <c r="B23" s="14" t="n"/>
      <c r="C23" s="38" t="n"/>
      <c r="D23" s="14" t="n"/>
      <c r="E23" s="14" t="n"/>
      <c r="F23" s="22" t="n"/>
      <c r="G23" s="24" t="n"/>
      <c r="H23" s="46">
        <f>IF(N(G23)=0,"",IF(OR(AND($F23="Inter-State",$E23="Job work"),G23&gt;50000),IF($I23="","Required - NO NUMBER RECORDED",IF(AND($F23="Inter-State",$E23="Job work"),"Required - any value","Required - over ₹50,000")),"Check State limit"))</f>
        <v/>
      </c>
      <c r="I23" s="14" t="n"/>
      <c r="J23" s="46">
        <f>IF(OR(N(C23)=0,$E23&lt;&gt;"Job work"),"",IF(N('Job Work Tracker'!$E$5)&gt;50000000,IF(AND(MONTH(C23)&gt;=4,MONTH(C23)&lt;=9),"Apr-Sep "&amp;YEAR(C23),"Oct-Mar "&amp;IF(MONTH(C23)&gt;=10,YEAR(C23)&amp;"-"&amp;(YEAR(C23)+1),(YEAR(C23)-1)&amp;"-"&amp;YEAR(C23))),"FY "&amp;IF(MONTH(C23)&gt;=4,YEAR(C23)&amp;"-"&amp;(YEAR(C23)+1),(YEAR(C23)-1)&amp;"-"&amp;YEAR(C23))))</f>
        <v/>
      </c>
    </row>
    <row r="24" ht="17" customHeight="1">
      <c r="B24" s="14" t="n"/>
      <c r="C24" s="38" t="n"/>
      <c r="D24" s="14" t="n"/>
      <c r="E24" s="14" t="n"/>
      <c r="F24" s="22" t="n"/>
      <c r="G24" s="24" t="n"/>
      <c r="H24" s="46">
        <f>IF(N(G24)=0,"",IF(OR(AND($F24="Inter-State",$E24="Job work"),G24&gt;50000),IF($I24="","Required - NO NUMBER RECORDED",IF(AND($F24="Inter-State",$E24="Job work"),"Required - any value","Required - over ₹50,000")),"Check State limit"))</f>
        <v/>
      </c>
      <c r="I24" s="14" t="n"/>
      <c r="J24" s="46">
        <f>IF(OR(N(C24)=0,$E24&lt;&gt;"Job work"),"",IF(N('Job Work Tracker'!$E$5)&gt;50000000,IF(AND(MONTH(C24)&gt;=4,MONTH(C24)&lt;=9),"Apr-Sep "&amp;YEAR(C24),"Oct-Mar "&amp;IF(MONTH(C24)&gt;=10,YEAR(C24)&amp;"-"&amp;(YEAR(C24)+1),(YEAR(C24)-1)&amp;"-"&amp;YEAR(C24))),"FY "&amp;IF(MONTH(C24)&gt;=4,YEAR(C24)&amp;"-"&amp;(YEAR(C24)+1),(YEAR(C24)-1)&amp;"-"&amp;YEAR(C24))))</f>
        <v/>
      </c>
    </row>
    <row r="25" ht="17" customHeight="1">
      <c r="B25" s="14" t="n"/>
      <c r="C25" s="38" t="n"/>
      <c r="D25" s="14" t="n"/>
      <c r="E25" s="14" t="n"/>
      <c r="F25" s="22" t="n"/>
      <c r="G25" s="24" t="n"/>
      <c r="H25" s="46">
        <f>IF(N(G25)=0,"",IF(OR(AND($F25="Inter-State",$E25="Job work"),G25&gt;50000),IF($I25="","Required - NO NUMBER RECORDED",IF(AND($F25="Inter-State",$E25="Job work"),"Required - any value","Required - over ₹50,000")),"Check State limit"))</f>
        <v/>
      </c>
      <c r="I25" s="14" t="n"/>
      <c r="J25" s="46">
        <f>IF(OR(N(C25)=0,$E25&lt;&gt;"Job work"),"",IF(N('Job Work Tracker'!$E$5)&gt;50000000,IF(AND(MONTH(C25)&gt;=4,MONTH(C25)&lt;=9),"Apr-Sep "&amp;YEAR(C25),"Oct-Mar "&amp;IF(MONTH(C25)&gt;=10,YEAR(C25)&amp;"-"&amp;(YEAR(C25)+1),(YEAR(C25)-1)&amp;"-"&amp;YEAR(C25))),"FY "&amp;IF(MONTH(C25)&gt;=4,YEAR(C25)&amp;"-"&amp;(YEAR(C25)+1),(YEAR(C25)-1)&amp;"-"&amp;YEAR(C25))))</f>
        <v/>
      </c>
    </row>
    <row r="26" ht="17" customHeight="1">
      <c r="B26" s="14" t="n"/>
      <c r="C26" s="38" t="n"/>
      <c r="D26" s="14" t="n"/>
      <c r="E26" s="14" t="n"/>
      <c r="F26" s="22" t="n"/>
      <c r="G26" s="24" t="n"/>
      <c r="H26" s="46">
        <f>IF(N(G26)=0,"",IF(OR(AND($F26="Inter-State",$E26="Job work"),G26&gt;50000),IF($I26="","Required - NO NUMBER RECORDED",IF(AND($F26="Inter-State",$E26="Job work"),"Required - any value","Required - over ₹50,000")),"Check State limit"))</f>
        <v/>
      </c>
      <c r="I26" s="14" t="n"/>
      <c r="J26" s="46">
        <f>IF(OR(N(C26)=0,$E26&lt;&gt;"Job work"),"",IF(N('Job Work Tracker'!$E$5)&gt;50000000,IF(AND(MONTH(C26)&gt;=4,MONTH(C26)&lt;=9),"Apr-Sep "&amp;YEAR(C26),"Oct-Mar "&amp;IF(MONTH(C26)&gt;=10,YEAR(C26)&amp;"-"&amp;(YEAR(C26)+1),(YEAR(C26)-1)&amp;"-"&amp;YEAR(C26))),"FY "&amp;IF(MONTH(C26)&gt;=4,YEAR(C26)&amp;"-"&amp;(YEAR(C26)+1),(YEAR(C26)-1)&amp;"-"&amp;YEAR(C26))))</f>
        <v/>
      </c>
    </row>
    <row r="27" ht="17" customHeight="1">
      <c r="B27" s="14" t="n"/>
      <c r="C27" s="38" t="n"/>
      <c r="D27" s="14" t="n"/>
      <c r="E27" s="14" t="n"/>
      <c r="F27" s="22" t="n"/>
      <c r="G27" s="24" t="n"/>
      <c r="H27" s="46">
        <f>IF(N(G27)=0,"",IF(OR(AND($F27="Inter-State",$E27="Job work"),G27&gt;50000),IF($I27="","Required - NO NUMBER RECORDED",IF(AND($F27="Inter-State",$E27="Job work"),"Required - any value","Required - over ₹50,000")),"Check State limit"))</f>
        <v/>
      </c>
      <c r="I27" s="14" t="n"/>
      <c r="J27" s="46">
        <f>IF(OR(N(C27)=0,$E27&lt;&gt;"Job work"),"",IF(N('Job Work Tracker'!$E$5)&gt;50000000,IF(AND(MONTH(C27)&gt;=4,MONTH(C27)&lt;=9),"Apr-Sep "&amp;YEAR(C27),"Oct-Mar "&amp;IF(MONTH(C27)&gt;=10,YEAR(C27)&amp;"-"&amp;(YEAR(C27)+1),(YEAR(C27)-1)&amp;"-"&amp;YEAR(C27))),"FY "&amp;IF(MONTH(C27)&gt;=4,YEAR(C27)&amp;"-"&amp;(YEAR(C27)+1),(YEAR(C27)-1)&amp;"-"&amp;YEAR(C27))))</f>
        <v/>
      </c>
    </row>
    <row r="28" ht="17" customHeight="1">
      <c r="B28" s="14" t="n"/>
      <c r="C28" s="38" t="n"/>
      <c r="D28" s="14" t="n"/>
      <c r="E28" s="14" t="n"/>
      <c r="F28" s="22" t="n"/>
      <c r="G28" s="24" t="n"/>
      <c r="H28" s="46">
        <f>IF(N(G28)=0,"",IF(OR(AND($F28="Inter-State",$E28="Job work"),G28&gt;50000),IF($I28="","Required - NO NUMBER RECORDED",IF(AND($F28="Inter-State",$E28="Job work"),"Required - any value","Required - over ₹50,000")),"Check State limit"))</f>
        <v/>
      </c>
      <c r="I28" s="14" t="n"/>
      <c r="J28" s="46">
        <f>IF(OR(N(C28)=0,$E28&lt;&gt;"Job work"),"",IF(N('Job Work Tracker'!$E$5)&gt;50000000,IF(AND(MONTH(C28)&gt;=4,MONTH(C28)&lt;=9),"Apr-Sep "&amp;YEAR(C28),"Oct-Mar "&amp;IF(MONTH(C28)&gt;=10,YEAR(C28)&amp;"-"&amp;(YEAR(C28)+1),(YEAR(C28)-1)&amp;"-"&amp;YEAR(C28))),"FY "&amp;IF(MONTH(C28)&gt;=4,YEAR(C28)&amp;"-"&amp;(YEAR(C28)+1),(YEAR(C28)-1)&amp;"-"&amp;YEAR(C28))))</f>
        <v/>
      </c>
    </row>
    <row r="29" ht="17" customHeight="1">
      <c r="B29" s="14" t="n"/>
      <c r="C29" s="38" t="n"/>
      <c r="D29" s="14" t="n"/>
      <c r="E29" s="14" t="n"/>
      <c r="F29" s="22" t="n"/>
      <c r="G29" s="24" t="n"/>
      <c r="H29" s="46">
        <f>IF(N(G29)=0,"",IF(OR(AND($F29="Inter-State",$E29="Job work"),G29&gt;50000),IF($I29="","Required - NO NUMBER RECORDED",IF(AND($F29="Inter-State",$E29="Job work"),"Required - any value","Required - over ₹50,000")),"Check State limit"))</f>
        <v/>
      </c>
      <c r="I29" s="14" t="n"/>
      <c r="J29" s="46">
        <f>IF(OR(N(C29)=0,$E29&lt;&gt;"Job work"),"",IF(N('Job Work Tracker'!$E$5)&gt;50000000,IF(AND(MONTH(C29)&gt;=4,MONTH(C29)&lt;=9),"Apr-Sep "&amp;YEAR(C29),"Oct-Mar "&amp;IF(MONTH(C29)&gt;=10,YEAR(C29)&amp;"-"&amp;(YEAR(C29)+1),(YEAR(C29)-1)&amp;"-"&amp;YEAR(C29))),"FY "&amp;IF(MONTH(C29)&gt;=4,YEAR(C29)&amp;"-"&amp;(YEAR(C29)+1),(YEAR(C29)-1)&amp;"-"&amp;YEAR(C29))))</f>
        <v/>
      </c>
    </row>
    <row r="30" ht="17" customHeight="1">
      <c r="B30" s="14" t="n"/>
      <c r="C30" s="38" t="n"/>
      <c r="D30" s="14" t="n"/>
      <c r="E30" s="14" t="n"/>
      <c r="F30" s="22" t="n"/>
      <c r="G30" s="24" t="n"/>
      <c r="H30" s="46">
        <f>IF(N(G30)=0,"",IF(OR(AND($F30="Inter-State",$E30="Job work"),G30&gt;50000),IF($I30="","Required - NO NUMBER RECORDED",IF(AND($F30="Inter-State",$E30="Job work"),"Required - any value","Required - over ₹50,000")),"Check State limit"))</f>
        <v/>
      </c>
      <c r="I30" s="14" t="n"/>
      <c r="J30" s="46">
        <f>IF(OR(N(C30)=0,$E30&lt;&gt;"Job work"),"",IF(N('Job Work Tracker'!$E$5)&gt;50000000,IF(AND(MONTH(C30)&gt;=4,MONTH(C30)&lt;=9),"Apr-Sep "&amp;YEAR(C30),"Oct-Mar "&amp;IF(MONTH(C30)&gt;=10,YEAR(C30)&amp;"-"&amp;(YEAR(C30)+1),(YEAR(C30)-1)&amp;"-"&amp;YEAR(C30))),"FY "&amp;IF(MONTH(C30)&gt;=4,YEAR(C30)&amp;"-"&amp;(YEAR(C30)+1),(YEAR(C30)-1)&amp;"-"&amp;YEAR(C30))))</f>
        <v/>
      </c>
    </row>
    <row r="31" ht="17" customHeight="1">
      <c r="B31" s="14" t="n"/>
      <c r="C31" s="38" t="n"/>
      <c r="D31" s="14" t="n"/>
      <c r="E31" s="14" t="n"/>
      <c r="F31" s="22" t="n"/>
      <c r="G31" s="24" t="n"/>
      <c r="H31" s="46">
        <f>IF(N(G31)=0,"",IF(OR(AND($F31="Inter-State",$E31="Job work"),G31&gt;50000),IF($I31="","Required - NO NUMBER RECORDED",IF(AND($F31="Inter-State",$E31="Job work"),"Required - any value","Required - over ₹50,000")),"Check State limit"))</f>
        <v/>
      </c>
      <c r="I31" s="14" t="n"/>
      <c r="J31" s="46">
        <f>IF(OR(N(C31)=0,$E31&lt;&gt;"Job work"),"",IF(N('Job Work Tracker'!$E$5)&gt;50000000,IF(AND(MONTH(C31)&gt;=4,MONTH(C31)&lt;=9),"Apr-Sep "&amp;YEAR(C31),"Oct-Mar "&amp;IF(MONTH(C31)&gt;=10,YEAR(C31)&amp;"-"&amp;(YEAR(C31)+1),(YEAR(C31)-1)&amp;"-"&amp;YEAR(C31))),"FY "&amp;IF(MONTH(C31)&gt;=4,YEAR(C31)&amp;"-"&amp;(YEAR(C31)+1),(YEAR(C31)-1)&amp;"-"&amp;YEAR(C31))))</f>
        <v/>
      </c>
    </row>
    <row r="32" ht="17" customHeight="1">
      <c r="B32" s="14" t="n"/>
      <c r="C32" s="38" t="n"/>
      <c r="D32" s="14" t="n"/>
      <c r="E32" s="14" t="n"/>
      <c r="F32" s="22" t="n"/>
      <c r="G32" s="24" t="n"/>
      <c r="H32" s="46">
        <f>IF(N(G32)=0,"",IF(OR(AND($F32="Inter-State",$E32="Job work"),G32&gt;50000),IF($I32="","Required - NO NUMBER RECORDED",IF(AND($F32="Inter-State",$E32="Job work"),"Required - any value","Required - over ₹50,000")),"Check State limit"))</f>
        <v/>
      </c>
      <c r="I32" s="14" t="n"/>
      <c r="J32" s="46">
        <f>IF(OR(N(C32)=0,$E32&lt;&gt;"Job work"),"",IF(N('Job Work Tracker'!$E$5)&gt;50000000,IF(AND(MONTH(C32)&gt;=4,MONTH(C32)&lt;=9),"Apr-Sep "&amp;YEAR(C32),"Oct-Mar "&amp;IF(MONTH(C32)&gt;=10,YEAR(C32)&amp;"-"&amp;(YEAR(C32)+1),(YEAR(C32)-1)&amp;"-"&amp;YEAR(C32))),"FY "&amp;IF(MONTH(C32)&gt;=4,YEAR(C32)&amp;"-"&amp;(YEAR(C32)+1),(YEAR(C32)-1)&amp;"-"&amp;YEAR(C32))))</f>
        <v/>
      </c>
    </row>
    <row r="33" ht="17" customHeight="1">
      <c r="B33" s="14" t="n"/>
      <c r="C33" s="38" t="n"/>
      <c r="D33" s="14" t="n"/>
      <c r="E33" s="14" t="n"/>
      <c r="F33" s="22" t="n"/>
      <c r="G33" s="24" t="n"/>
      <c r="H33" s="46">
        <f>IF(N(G33)=0,"",IF(OR(AND($F33="Inter-State",$E33="Job work"),G33&gt;50000),IF($I33="","Required - NO NUMBER RECORDED",IF(AND($F33="Inter-State",$E33="Job work"),"Required - any value","Required - over ₹50,000")),"Check State limit"))</f>
        <v/>
      </c>
      <c r="I33" s="14" t="n"/>
      <c r="J33" s="46">
        <f>IF(OR(N(C33)=0,$E33&lt;&gt;"Job work"),"",IF(N('Job Work Tracker'!$E$5)&gt;50000000,IF(AND(MONTH(C33)&gt;=4,MONTH(C33)&lt;=9),"Apr-Sep "&amp;YEAR(C33),"Oct-Mar "&amp;IF(MONTH(C33)&gt;=10,YEAR(C33)&amp;"-"&amp;(YEAR(C33)+1),(YEAR(C33)-1)&amp;"-"&amp;YEAR(C33))),"FY "&amp;IF(MONTH(C33)&gt;=4,YEAR(C33)&amp;"-"&amp;(YEAR(C33)+1),(YEAR(C33)-1)&amp;"-"&amp;YEAR(C33))))</f>
        <v/>
      </c>
    </row>
    <row r="34" ht="17" customHeight="1">
      <c r="B34" s="14" t="n"/>
      <c r="C34" s="38" t="n"/>
      <c r="D34" s="14" t="n"/>
      <c r="E34" s="14" t="n"/>
      <c r="F34" s="22" t="n"/>
      <c r="G34" s="24" t="n"/>
      <c r="H34" s="46">
        <f>IF(N(G34)=0,"",IF(OR(AND($F34="Inter-State",$E34="Job work"),G34&gt;50000),IF($I34="","Required - NO NUMBER RECORDED",IF(AND($F34="Inter-State",$E34="Job work"),"Required - any value","Required - over ₹50,000")),"Check State limit"))</f>
        <v/>
      </c>
      <c r="I34" s="14" t="n"/>
      <c r="J34" s="46">
        <f>IF(OR(N(C34)=0,$E34&lt;&gt;"Job work"),"",IF(N('Job Work Tracker'!$E$5)&gt;50000000,IF(AND(MONTH(C34)&gt;=4,MONTH(C34)&lt;=9),"Apr-Sep "&amp;YEAR(C34),"Oct-Mar "&amp;IF(MONTH(C34)&gt;=10,YEAR(C34)&amp;"-"&amp;(YEAR(C34)+1),(YEAR(C34)-1)&amp;"-"&amp;YEAR(C34))),"FY "&amp;IF(MONTH(C34)&gt;=4,YEAR(C34)&amp;"-"&amp;(YEAR(C34)+1),(YEAR(C34)-1)&amp;"-"&amp;YEAR(C34))))</f>
        <v/>
      </c>
    </row>
    <row r="35" ht="17" customHeight="1">
      <c r="B35" s="14" t="n"/>
      <c r="C35" s="38" t="n"/>
      <c r="D35" s="14" t="n"/>
      <c r="E35" s="14" t="n"/>
      <c r="F35" s="22" t="n"/>
      <c r="G35" s="24" t="n"/>
      <c r="H35" s="46">
        <f>IF(N(G35)=0,"",IF(OR(AND($F35="Inter-State",$E35="Job work"),G35&gt;50000),IF($I35="","Required - NO NUMBER RECORDED",IF(AND($F35="Inter-State",$E35="Job work"),"Required - any value","Required - over ₹50,000")),"Check State limit"))</f>
        <v/>
      </c>
      <c r="I35" s="14" t="n"/>
      <c r="J35" s="46">
        <f>IF(OR(N(C35)=0,$E35&lt;&gt;"Job work"),"",IF(N('Job Work Tracker'!$E$5)&gt;50000000,IF(AND(MONTH(C35)&gt;=4,MONTH(C35)&lt;=9),"Apr-Sep "&amp;YEAR(C35),"Oct-Mar "&amp;IF(MONTH(C35)&gt;=10,YEAR(C35)&amp;"-"&amp;(YEAR(C35)+1),(YEAR(C35)-1)&amp;"-"&amp;YEAR(C35))),"FY "&amp;IF(MONTH(C35)&gt;=4,YEAR(C35)&amp;"-"&amp;(YEAR(C35)+1),(YEAR(C35)-1)&amp;"-"&amp;YEAR(C35))))</f>
        <v/>
      </c>
    </row>
    <row r="36" ht="17" customHeight="1">
      <c r="B36" s="14" t="n"/>
      <c r="C36" s="38" t="n"/>
      <c r="D36" s="14" t="n"/>
      <c r="E36" s="14" t="n"/>
      <c r="F36" s="22" t="n"/>
      <c r="G36" s="24" t="n"/>
      <c r="H36" s="46">
        <f>IF(N(G36)=0,"",IF(OR(AND($F36="Inter-State",$E36="Job work"),G36&gt;50000),IF($I36="","Required - NO NUMBER RECORDED",IF(AND($F36="Inter-State",$E36="Job work"),"Required - any value","Required - over ₹50,000")),"Check State limit"))</f>
        <v/>
      </c>
      <c r="I36" s="14" t="n"/>
      <c r="J36" s="46">
        <f>IF(OR(N(C36)=0,$E36&lt;&gt;"Job work"),"",IF(N('Job Work Tracker'!$E$5)&gt;50000000,IF(AND(MONTH(C36)&gt;=4,MONTH(C36)&lt;=9),"Apr-Sep "&amp;YEAR(C36),"Oct-Mar "&amp;IF(MONTH(C36)&gt;=10,YEAR(C36)&amp;"-"&amp;(YEAR(C36)+1),(YEAR(C36)-1)&amp;"-"&amp;YEAR(C36))),"FY "&amp;IF(MONTH(C36)&gt;=4,YEAR(C36)&amp;"-"&amp;(YEAR(C36)+1),(YEAR(C36)-1)&amp;"-"&amp;YEAR(C36))))</f>
        <v/>
      </c>
    </row>
    <row r="37" ht="17" customHeight="1">
      <c r="B37" s="14" t="n"/>
      <c r="C37" s="38" t="n"/>
      <c r="D37" s="14" t="n"/>
      <c r="E37" s="14" t="n"/>
      <c r="F37" s="22" t="n"/>
      <c r="G37" s="24" t="n"/>
      <c r="H37" s="46">
        <f>IF(N(G37)=0,"",IF(OR(AND($F37="Inter-State",$E37="Job work"),G37&gt;50000),IF($I37="","Required - NO NUMBER RECORDED",IF(AND($F37="Inter-State",$E37="Job work"),"Required - any value","Required - over ₹50,000")),"Check State limit"))</f>
        <v/>
      </c>
      <c r="I37" s="14" t="n"/>
      <c r="J37" s="46">
        <f>IF(OR(N(C37)=0,$E37&lt;&gt;"Job work"),"",IF(N('Job Work Tracker'!$E$5)&gt;50000000,IF(AND(MONTH(C37)&gt;=4,MONTH(C37)&lt;=9),"Apr-Sep "&amp;YEAR(C37),"Oct-Mar "&amp;IF(MONTH(C37)&gt;=10,YEAR(C37)&amp;"-"&amp;(YEAR(C37)+1),(YEAR(C37)-1)&amp;"-"&amp;YEAR(C37))),"FY "&amp;IF(MONTH(C37)&gt;=4,YEAR(C37)&amp;"-"&amp;(YEAR(C37)+1),(YEAR(C37)-1)&amp;"-"&amp;YEAR(C37))))</f>
        <v/>
      </c>
    </row>
    <row r="38" ht="17" customHeight="1">
      <c r="B38" s="14" t="n"/>
      <c r="C38" s="38" t="n"/>
      <c r="D38" s="14" t="n"/>
      <c r="E38" s="14" t="n"/>
      <c r="F38" s="22" t="n"/>
      <c r="G38" s="24" t="n"/>
      <c r="H38" s="46">
        <f>IF(N(G38)=0,"",IF(OR(AND($F38="Inter-State",$E38="Job work"),G38&gt;50000),IF($I38="","Required - NO NUMBER RECORDED",IF(AND($F38="Inter-State",$E38="Job work"),"Required - any value","Required - over ₹50,000")),"Check State limit"))</f>
        <v/>
      </c>
      <c r="I38" s="14" t="n"/>
      <c r="J38" s="46">
        <f>IF(OR(N(C38)=0,$E38&lt;&gt;"Job work"),"",IF(N('Job Work Tracker'!$E$5)&gt;50000000,IF(AND(MONTH(C38)&gt;=4,MONTH(C38)&lt;=9),"Apr-Sep "&amp;YEAR(C38),"Oct-Mar "&amp;IF(MONTH(C38)&gt;=10,YEAR(C38)&amp;"-"&amp;(YEAR(C38)+1),(YEAR(C38)-1)&amp;"-"&amp;YEAR(C38))),"FY "&amp;IF(MONTH(C38)&gt;=4,YEAR(C38)&amp;"-"&amp;(YEAR(C38)+1),(YEAR(C38)-1)&amp;"-"&amp;YEAR(C38))))</f>
        <v/>
      </c>
    </row>
    <row r="39" ht="17" customHeight="1">
      <c r="B39" s="14" t="n"/>
      <c r="C39" s="38" t="n"/>
      <c r="D39" s="14" t="n"/>
      <c r="E39" s="14" t="n"/>
      <c r="F39" s="22" t="n"/>
      <c r="G39" s="24" t="n"/>
      <c r="H39" s="46">
        <f>IF(N(G39)=0,"",IF(OR(AND($F39="Inter-State",$E39="Job work"),G39&gt;50000),IF($I39="","Required - NO NUMBER RECORDED",IF(AND($F39="Inter-State",$E39="Job work"),"Required - any value","Required - over ₹50,000")),"Check State limit"))</f>
        <v/>
      </c>
      <c r="I39" s="14" t="n"/>
      <c r="J39" s="46">
        <f>IF(OR(N(C39)=0,$E39&lt;&gt;"Job work"),"",IF(N('Job Work Tracker'!$E$5)&gt;50000000,IF(AND(MONTH(C39)&gt;=4,MONTH(C39)&lt;=9),"Apr-Sep "&amp;YEAR(C39),"Oct-Mar "&amp;IF(MONTH(C39)&gt;=10,YEAR(C39)&amp;"-"&amp;(YEAR(C39)+1),(YEAR(C39)-1)&amp;"-"&amp;YEAR(C39))),"FY "&amp;IF(MONTH(C39)&gt;=4,YEAR(C39)&amp;"-"&amp;(YEAR(C39)+1),(YEAR(C39)-1)&amp;"-"&amp;YEAR(C39))))</f>
        <v/>
      </c>
    </row>
    <row r="40" ht="17" customHeight="1">
      <c r="B40" s="14" t="n"/>
      <c r="C40" s="38" t="n"/>
      <c r="D40" s="14" t="n"/>
      <c r="E40" s="14" t="n"/>
      <c r="F40" s="22" t="n"/>
      <c r="G40" s="24" t="n"/>
      <c r="H40" s="46">
        <f>IF(N(G40)=0,"",IF(OR(AND($F40="Inter-State",$E40="Job work"),G40&gt;50000),IF($I40="","Required - NO NUMBER RECORDED",IF(AND($F40="Inter-State",$E40="Job work"),"Required - any value","Required - over ₹50,000")),"Check State limit"))</f>
        <v/>
      </c>
      <c r="I40" s="14" t="n"/>
      <c r="J40" s="46">
        <f>IF(OR(N(C40)=0,$E40&lt;&gt;"Job work"),"",IF(N('Job Work Tracker'!$E$5)&gt;50000000,IF(AND(MONTH(C40)&gt;=4,MONTH(C40)&lt;=9),"Apr-Sep "&amp;YEAR(C40),"Oct-Mar "&amp;IF(MONTH(C40)&gt;=10,YEAR(C40)&amp;"-"&amp;(YEAR(C40)+1),(YEAR(C40)-1)&amp;"-"&amp;YEAR(C40))),"FY "&amp;IF(MONTH(C40)&gt;=4,YEAR(C40)&amp;"-"&amp;(YEAR(C40)+1),(YEAR(C40)-1)&amp;"-"&amp;YEAR(C40))))</f>
        <v/>
      </c>
    </row>
    <row r="41" ht="17" customHeight="1">
      <c r="B41" s="14" t="n"/>
      <c r="C41" s="38" t="n"/>
      <c r="D41" s="14" t="n"/>
      <c r="E41" s="14" t="n"/>
      <c r="F41" s="22" t="n"/>
      <c r="G41" s="24" t="n"/>
      <c r="H41" s="46">
        <f>IF(N(G41)=0,"",IF(OR(AND($F41="Inter-State",$E41="Job work"),G41&gt;50000),IF($I41="","Required - NO NUMBER RECORDED",IF(AND($F41="Inter-State",$E41="Job work"),"Required - any value","Required - over ₹50,000")),"Check State limit"))</f>
        <v/>
      </c>
      <c r="I41" s="14" t="n"/>
      <c r="J41" s="46">
        <f>IF(OR(N(C41)=0,$E41&lt;&gt;"Job work"),"",IF(N('Job Work Tracker'!$E$5)&gt;50000000,IF(AND(MONTH(C41)&gt;=4,MONTH(C41)&lt;=9),"Apr-Sep "&amp;YEAR(C41),"Oct-Mar "&amp;IF(MONTH(C41)&gt;=10,YEAR(C41)&amp;"-"&amp;(YEAR(C41)+1),(YEAR(C41)-1)&amp;"-"&amp;YEAR(C41))),"FY "&amp;IF(MONTH(C41)&gt;=4,YEAR(C41)&amp;"-"&amp;(YEAR(C41)+1),(YEAR(C41)-1)&amp;"-"&amp;YEAR(C41))))</f>
        <v/>
      </c>
    </row>
    <row r="42" ht="17" customHeight="1">
      <c r="B42" s="14" t="n"/>
      <c r="C42" s="38" t="n"/>
      <c r="D42" s="14" t="n"/>
      <c r="E42" s="14" t="n"/>
      <c r="F42" s="22" t="n"/>
      <c r="G42" s="24" t="n"/>
      <c r="H42" s="46">
        <f>IF(N(G42)=0,"",IF(OR(AND($F42="Inter-State",$E42="Job work"),G42&gt;50000),IF($I42="","Required - NO NUMBER RECORDED",IF(AND($F42="Inter-State",$E42="Job work"),"Required - any value","Required - over ₹50,000")),"Check State limit"))</f>
        <v/>
      </c>
      <c r="I42" s="14" t="n"/>
      <c r="J42" s="46">
        <f>IF(OR(N(C42)=0,$E42&lt;&gt;"Job work"),"",IF(N('Job Work Tracker'!$E$5)&gt;50000000,IF(AND(MONTH(C42)&gt;=4,MONTH(C42)&lt;=9),"Apr-Sep "&amp;YEAR(C42),"Oct-Mar "&amp;IF(MONTH(C42)&gt;=10,YEAR(C42)&amp;"-"&amp;(YEAR(C42)+1),(YEAR(C42)-1)&amp;"-"&amp;YEAR(C42))),"FY "&amp;IF(MONTH(C42)&gt;=4,YEAR(C42)&amp;"-"&amp;(YEAR(C42)+1),(YEAR(C42)-1)&amp;"-"&amp;YEAR(C42))))</f>
        <v/>
      </c>
    </row>
    <row r="43" ht="17" customHeight="1">
      <c r="B43" s="14" t="n"/>
      <c r="C43" s="38" t="n"/>
      <c r="D43" s="14" t="n"/>
      <c r="E43" s="14" t="n"/>
      <c r="F43" s="22" t="n"/>
      <c r="G43" s="24" t="n"/>
      <c r="H43" s="46">
        <f>IF(N(G43)=0,"",IF(OR(AND($F43="Inter-State",$E43="Job work"),G43&gt;50000),IF($I43="","Required - NO NUMBER RECORDED",IF(AND($F43="Inter-State",$E43="Job work"),"Required - any value","Required - over ₹50,000")),"Check State limit"))</f>
        <v/>
      </c>
      <c r="I43" s="14" t="n"/>
      <c r="J43" s="46">
        <f>IF(OR(N(C43)=0,$E43&lt;&gt;"Job work"),"",IF(N('Job Work Tracker'!$E$5)&gt;50000000,IF(AND(MONTH(C43)&gt;=4,MONTH(C43)&lt;=9),"Apr-Sep "&amp;YEAR(C43),"Oct-Mar "&amp;IF(MONTH(C43)&gt;=10,YEAR(C43)&amp;"-"&amp;(YEAR(C43)+1),(YEAR(C43)-1)&amp;"-"&amp;YEAR(C43))),"FY "&amp;IF(MONTH(C43)&gt;=4,YEAR(C43)&amp;"-"&amp;(YEAR(C43)+1),(YEAR(C43)-1)&amp;"-"&amp;YEAR(C43))))</f>
        <v/>
      </c>
    </row>
    <row r="44" ht="17" customHeight="1">
      <c r="B44" s="14" t="n"/>
      <c r="C44" s="38" t="n"/>
      <c r="D44" s="14" t="n"/>
      <c r="E44" s="14" t="n"/>
      <c r="F44" s="22" t="n"/>
      <c r="G44" s="24" t="n"/>
      <c r="H44" s="46">
        <f>IF(N(G44)=0,"",IF(OR(AND($F44="Inter-State",$E44="Job work"),G44&gt;50000),IF($I44="","Required - NO NUMBER RECORDED",IF(AND($F44="Inter-State",$E44="Job work"),"Required - any value","Required - over ₹50,000")),"Check State limit"))</f>
        <v/>
      </c>
      <c r="I44" s="14" t="n"/>
      <c r="J44" s="46">
        <f>IF(OR(N(C44)=0,$E44&lt;&gt;"Job work"),"",IF(N('Job Work Tracker'!$E$5)&gt;50000000,IF(AND(MONTH(C44)&gt;=4,MONTH(C44)&lt;=9),"Apr-Sep "&amp;YEAR(C44),"Oct-Mar "&amp;IF(MONTH(C44)&gt;=10,YEAR(C44)&amp;"-"&amp;(YEAR(C44)+1),(YEAR(C44)-1)&amp;"-"&amp;YEAR(C44))),"FY "&amp;IF(MONTH(C44)&gt;=4,YEAR(C44)&amp;"-"&amp;(YEAR(C44)+1),(YEAR(C44)-1)&amp;"-"&amp;YEAR(C44))))</f>
        <v/>
      </c>
    </row>
    <row r="45" ht="17" customHeight="1">
      <c r="B45" s="14" t="n"/>
      <c r="C45" s="38" t="n"/>
      <c r="D45" s="14" t="n"/>
      <c r="E45" s="14" t="n"/>
      <c r="F45" s="22" t="n"/>
      <c r="G45" s="24" t="n"/>
      <c r="H45" s="46">
        <f>IF(N(G45)=0,"",IF(OR(AND($F45="Inter-State",$E45="Job work"),G45&gt;50000),IF($I45="","Required - NO NUMBER RECORDED",IF(AND($F45="Inter-State",$E45="Job work"),"Required - any value","Required - over ₹50,000")),"Check State limit"))</f>
        <v/>
      </c>
      <c r="I45" s="14" t="n"/>
      <c r="J45" s="46">
        <f>IF(OR(N(C45)=0,$E45&lt;&gt;"Job work"),"",IF(N('Job Work Tracker'!$E$5)&gt;50000000,IF(AND(MONTH(C45)&gt;=4,MONTH(C45)&lt;=9),"Apr-Sep "&amp;YEAR(C45),"Oct-Mar "&amp;IF(MONTH(C45)&gt;=10,YEAR(C45)&amp;"-"&amp;(YEAR(C45)+1),(YEAR(C45)-1)&amp;"-"&amp;YEAR(C45))),"FY "&amp;IF(MONTH(C45)&gt;=4,YEAR(C45)&amp;"-"&amp;(YEAR(C45)+1),(YEAR(C45)-1)&amp;"-"&amp;YEAR(C45))))</f>
        <v/>
      </c>
    </row>
    <row r="46"/>
    <row r="47">
      <c r="B47" s="4" t="inlineStr">
        <is>
          <t xml:space="preserve">  SUMMARY</t>
        </is>
      </c>
      <c r="C47" s="19" t="n"/>
      <c r="D47" s="19" t="n"/>
      <c r="E47" s="19" t="n"/>
      <c r="F47" s="19" t="n"/>
      <c r="G47" s="19" t="n"/>
      <c r="H47" s="19" t="n"/>
      <c r="I47" s="19" t="n"/>
      <c r="J47" s="19" t="n"/>
    </row>
    <row r="48">
      <c r="B48" s="5" t="inlineStr">
        <is>
          <t>Challans issued</t>
        </is>
      </c>
      <c r="E48" s="41">
        <f>COUNTA($B$6:$B$45)</f>
        <v/>
      </c>
      <c r="F48" s="31" t="n"/>
    </row>
    <row r="49">
      <c r="B49" s="5" t="inlineStr">
        <is>
          <t>Total consignment value</t>
        </is>
      </c>
      <c r="E49" s="30">
        <f>SUM($G$6:$G$45)</f>
        <v/>
      </c>
      <c r="F49" s="31" t="n"/>
    </row>
    <row r="50">
      <c r="B50" s="5" t="inlineStr">
        <is>
          <t>Needing an e-way bill</t>
        </is>
      </c>
      <c r="E50" s="41">
        <f>COUNTIF($H$6:$H$45,"Required*")</f>
        <v/>
      </c>
      <c r="F50" s="31" t="n"/>
    </row>
    <row r="51">
      <c r="B51" s="5" t="inlineStr">
        <is>
          <t>E-way bill needed, number not recorded</t>
        </is>
      </c>
      <c r="E51" s="42">
        <f>COUNTIF($H$6:$H$45,"Required - NO NUMBER RECORDED")</f>
        <v/>
      </c>
      <c r="F51" s="43" t="n"/>
    </row>
    <row r="52"/>
    <row r="53">
      <c r="B53" s="10" t="inlineStr">
        <is>
          <t>The last line is the one to watch. A challan that needed an e-way bill and has no number against it is the gap a roadside check finds.</t>
        </is>
      </c>
    </row>
    <row r="54"/>
    <row r="55">
      <c r="B55" s="11" t="inlineStr">
        <is>
          <t>Powered by Petpooja Invoice  |  getinvoice@petpooja.com  |  +91-92279 80766  |  www.petpooja.com</t>
        </is>
      </c>
    </row>
  </sheetData>
  <mergeCells count="13">
    <mergeCell ref="E50:F50"/>
    <mergeCell ref="E51:F51"/>
    <mergeCell ref="B3:J3"/>
    <mergeCell ref="B55:J55"/>
    <mergeCell ref="B47:J47"/>
    <mergeCell ref="B49:D49"/>
    <mergeCell ref="E49:F49"/>
    <mergeCell ref="B50:D50"/>
    <mergeCell ref="B53:J53"/>
    <mergeCell ref="E48:F48"/>
    <mergeCell ref="B51:D51"/>
    <mergeCell ref="B48:D48"/>
    <mergeCell ref="B2:J2"/>
  </mergeCells>
  <dataValidations count="2">
    <dataValidation sqref="E6:E45" showDropDown="0" showInputMessage="0" showErrorMessage="0" allowBlank="1" type="list">
      <formula1>Lists!$A$2:$A$10</formula1>
    </dataValidation>
    <dataValidation sqref="F6:F45" showDropDown="0" showInputMessage="0" showErrorMessage="0" allowBlank="1" type="list">
      <formula1>Lists!$A$13:$A$14</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M35"/>
  <sheetViews>
    <sheetView showGridLines="0" workbookViewId="0">
      <selection activeCell="A1" sqref="A1"/>
    </sheetView>
  </sheetViews>
  <sheetFormatPr baseColWidth="8" defaultRowHeight="15"/>
  <cols>
    <col width="2" customWidth="1" min="1" max="1"/>
    <col width="20" customWidth="1" min="2" max="2"/>
    <col width="30" customWidth="1" min="3" max="3"/>
    <col width="11" customWidth="1" min="4" max="4"/>
    <col width="9" customWidth="1" min="5" max="5"/>
    <col width="8" customWidth="1" min="6" max="6"/>
    <col width="20" customWidth="1" min="7" max="7"/>
    <col width="16" customWidth="1" min="8" max="8"/>
    <col width="9" customWidth="1" min="9" max="9"/>
    <col width="12" customWidth="1" min="10" max="10"/>
    <col width="16" customWidth="1" min="11" max="11"/>
    <col width="14" customWidth="1" min="12" max="12"/>
    <col width="14" customWidth="1" min="13" max="13"/>
    <col width="2" customWidth="1" min="14" max="14"/>
  </cols>
  <sheetData>
    <row r="1" ht="27" customHeight="1">
      <c r="B1" s="47" t="inlineStr">
        <is>
          <t>ILLUSTRATIVE ONLY. Every name, address, GSTIN, tax rate and figure on this sheet is invented for the example. The GSTINs use the ABCDE1234F placeholder pattern and are not real registrations. The 18% shown in the Tax % column is a placeholder too: apply the rate that actually applies to your own goods.</t>
        </is>
      </c>
      <c r="C1" s="48" t="n"/>
      <c r="D1" s="48" t="n"/>
      <c r="E1" s="48" t="n"/>
      <c r="F1" s="48" t="n"/>
      <c r="G1" s="48" t="n"/>
      <c r="H1" s="48" t="n"/>
      <c r="I1" s="48" t="n"/>
      <c r="J1" s="48" t="n"/>
      <c r="K1" s="48" t="n"/>
      <c r="L1" s="48" t="n"/>
      <c r="M1" s="48" t="n"/>
    </row>
    <row r="2" ht="24" customHeight="1">
      <c r="B2" s="12" t="inlineStr">
        <is>
          <t>DELIVERY CHALLAN</t>
        </is>
      </c>
      <c r="J2" s="13" t="inlineStr">
        <is>
          <t>ORIGINAL FOR CONSIGNEE</t>
        </is>
      </c>
    </row>
    <row r="3">
      <c r="B3" s="10" t="inlineStr">
        <is>
          <t>Issued under Rule 55, CGST Rules 2017.  Not a tax invoice.</t>
        </is>
      </c>
      <c r="J3" s="11" t="inlineStr">
        <is>
          <t>↑ change this for each of the three copies</t>
        </is>
      </c>
    </row>
    <row r="4"/>
    <row r="5">
      <c r="B5" s="5" t="inlineStr">
        <is>
          <t>Challan No.</t>
        </is>
      </c>
      <c r="C5" s="14" t="inlineStr">
        <is>
          <t>DC/2026-27/0148</t>
        </is>
      </c>
      <c r="D5" s="15" t="n"/>
      <c r="E5" s="15" t="n"/>
      <c r="F5" s="5" t="inlineStr">
        <is>
          <t>Challan Date</t>
        </is>
      </c>
      <c r="H5" s="16">
        <f>DATE(2026,9,12)</f>
        <v/>
      </c>
      <c r="I5" s="15" t="n"/>
      <c r="J5" s="5" t="inlineStr">
        <is>
          <t>Vehicle No.</t>
        </is>
      </c>
      <c r="L5" s="14" t="inlineStr">
        <is>
          <t>GJ-01-KT-4471</t>
        </is>
      </c>
      <c r="M5" s="15" t="n"/>
    </row>
    <row r="6" ht="27" customHeight="1">
      <c r="B6" s="5" t="inlineStr">
        <is>
          <t>Reason for movement</t>
        </is>
      </c>
      <c r="C6" s="14" t="inlineStr">
        <is>
          <t>Job work</t>
        </is>
      </c>
      <c r="D6" s="15" t="n"/>
      <c r="E6" s="15" t="n"/>
      <c r="F6" s="5" t="inlineStr">
        <is>
          <t>Rule reference</t>
        </is>
      </c>
      <c r="H6" s="17">
        <f>IFERROR(VLOOKUP($C$6,Lists!$A$2:$B$10,2,FALSE),"")</f>
        <v/>
      </c>
      <c r="I6" s="18" t="n"/>
      <c r="J6" s="5" t="inlineStr">
        <is>
          <t>Transporter</t>
        </is>
      </c>
      <c r="L6" s="14" t="inlineStr">
        <is>
          <t>Shree Ganesh Roadlines</t>
        </is>
      </c>
      <c r="M6" s="15" t="n"/>
    </row>
    <row r="7">
      <c r="B7" s="5" t="inlineStr">
        <is>
          <t>Movement type</t>
        </is>
      </c>
      <c r="C7" s="14" t="inlineStr">
        <is>
          <t>Inter-State</t>
        </is>
      </c>
      <c r="D7" s="15" t="n"/>
      <c r="E7" s="15" t="n"/>
      <c r="F7" s="5" t="inlineStr">
        <is>
          <t>Supply to consignee</t>
        </is>
      </c>
      <c r="H7" s="14" t="inlineStr">
        <is>
          <t>No</t>
        </is>
      </c>
      <c r="I7" s="15" t="n"/>
      <c r="J7" s="5" t="inlineStr">
        <is>
          <t>Place of supply</t>
        </is>
      </c>
      <c r="L7" s="14" t="inlineStr">
        <is>
          <t>Maharashtra</t>
        </is>
      </c>
      <c r="M7" s="15" t="n"/>
    </row>
    <row r="8"/>
    <row r="9">
      <c r="B9" s="4" t="inlineStr">
        <is>
          <t xml:space="preserve">  CONSIGNER  (sender)</t>
        </is>
      </c>
      <c r="C9" s="19" t="n"/>
      <c r="D9" s="19" t="n"/>
      <c r="E9" s="19" t="n"/>
      <c r="F9" s="4" t="inlineStr">
        <is>
          <t xml:space="preserve">  CONSIGNEE  (receiver)</t>
        </is>
      </c>
      <c r="G9" s="19" t="n"/>
      <c r="H9" s="19" t="n"/>
      <c r="I9" s="19" t="n"/>
      <c r="J9" s="19" t="n"/>
      <c r="K9" s="19" t="n"/>
      <c r="L9" s="19" t="n"/>
      <c r="M9" s="19" t="n"/>
    </row>
    <row r="10" ht="18" customHeight="1">
      <c r="B10" s="5" t="inlineStr">
        <is>
          <t>Name</t>
        </is>
      </c>
      <c r="C10" s="14" t="inlineStr">
        <is>
          <t>Shreeji Polymers Pvt Ltd</t>
        </is>
      </c>
      <c r="D10" s="15" t="n"/>
      <c r="E10" s="15" t="n"/>
      <c r="F10" s="5" t="inlineStr">
        <is>
          <t>Name</t>
        </is>
      </c>
      <c r="H10" s="14" t="inlineStr">
        <is>
          <t>Aarna Moulders LLP</t>
        </is>
      </c>
      <c r="I10" s="15" t="n"/>
      <c r="J10" s="15" t="n"/>
      <c r="K10" s="15" t="n"/>
      <c r="L10" s="15" t="n"/>
      <c r="M10" s="15" t="n"/>
    </row>
    <row r="11" ht="27" customHeight="1">
      <c r="B11" s="5" t="inlineStr">
        <is>
          <t>Address</t>
        </is>
      </c>
      <c r="C11" s="14" t="inlineStr">
        <is>
          <t>Plot 42, GIDC Vatva, Ahmedabad 382445, Gujarat</t>
        </is>
      </c>
      <c r="D11" s="15" t="n"/>
      <c r="E11" s="15" t="n"/>
      <c r="F11" s="5" t="inlineStr">
        <is>
          <t>Address</t>
        </is>
      </c>
      <c r="H11" s="14" t="inlineStr">
        <is>
          <t>W-12 MIDC Bhosari, Pune 411026, Maharashtra</t>
        </is>
      </c>
      <c r="I11" s="15" t="n"/>
      <c r="J11" s="15" t="n"/>
      <c r="K11" s="15" t="n"/>
      <c r="L11" s="15" t="n"/>
      <c r="M11" s="15" t="n"/>
    </row>
    <row r="12" ht="18" customHeight="1">
      <c r="B12" s="5" t="inlineStr">
        <is>
          <t>GSTIN</t>
        </is>
      </c>
      <c r="C12" s="14" t="inlineStr">
        <is>
          <t>24ABCDE1234F1Z5</t>
        </is>
      </c>
      <c r="D12" s="15" t="n"/>
      <c r="E12" s="15" t="n"/>
      <c r="F12" s="5" t="inlineStr">
        <is>
          <t>GSTIN</t>
        </is>
      </c>
      <c r="H12" s="14" t="inlineStr">
        <is>
          <t>27ABCDE5678G1Z1</t>
        </is>
      </c>
      <c r="I12" s="15" t="n"/>
      <c r="J12" s="15" t="n"/>
      <c r="K12" s="15" t="n"/>
      <c r="L12" s="15" t="n"/>
      <c r="M12" s="15" t="n"/>
    </row>
    <row r="13"/>
    <row r="14" ht="26" customHeight="1">
      <c r="B14" s="20" t="inlineStr">
        <is>
          <t>S.No</t>
        </is>
      </c>
      <c r="C14" s="20" t="inlineStr">
        <is>
          <t>Description of goods</t>
        </is>
      </c>
      <c r="D14" s="20" t="inlineStr">
        <is>
          <t>HSN</t>
        </is>
      </c>
      <c r="E14" s="20" t="inlineStr">
        <is>
          <t>Qty</t>
        </is>
      </c>
      <c r="F14" s="20" t="inlineStr">
        <is>
          <t>UOM</t>
        </is>
      </c>
      <c r="G14" s="20" t="inlineStr">
        <is>
          <t>Rate</t>
        </is>
      </c>
      <c r="H14" s="20" t="inlineStr">
        <is>
          <t>Taxable value</t>
        </is>
      </c>
      <c r="I14" s="20" t="inlineStr">
        <is>
          <t>Tax %</t>
        </is>
      </c>
      <c r="J14" s="20" t="inlineStr">
        <is>
          <t>CGST</t>
        </is>
      </c>
      <c r="K14" s="20" t="inlineStr">
        <is>
          <t>SGST</t>
        </is>
      </c>
      <c r="L14" s="20" t="inlineStr">
        <is>
          <t>IGST</t>
        </is>
      </c>
      <c r="M14" s="20" t="inlineStr">
        <is>
          <t>Line total</t>
        </is>
      </c>
    </row>
    <row r="15" ht="27" customHeight="1">
      <c r="B15" s="21" t="n">
        <v>1</v>
      </c>
      <c r="C15" s="14" t="inlineStr">
        <is>
          <t>HDPE granules, natural, 25 kg bags</t>
        </is>
      </c>
      <c r="D15" s="22" t="inlineStr">
        <is>
          <t>39012000</t>
        </is>
      </c>
      <c r="E15" s="23" t="n">
        <v>400</v>
      </c>
      <c r="F15" s="22" t="inlineStr">
        <is>
          <t>KG</t>
        </is>
      </c>
      <c r="G15" s="24" t="n">
        <v>118</v>
      </c>
      <c r="H15" s="25">
        <f>IF(N(E15)=0,"",ROUND(E15*G15,2))</f>
        <v/>
      </c>
      <c r="I15" s="22" t="n">
        <v>18</v>
      </c>
      <c r="J15" s="25">
        <f>IF($H15="","",IF(AND($H$7="Yes",$C$7="Intra-State"),ROUND($H15*$I15/200,2),0))</f>
        <v/>
      </c>
      <c r="K15" s="25">
        <f>IF($H15="","",IF(AND($H$7="Yes",$C$7="Intra-State"),ROUND($H15*$I15/200,2),0))</f>
        <v/>
      </c>
      <c r="L15" s="25">
        <f>IF($H15="","",IF(AND($H$7="Yes",$C$7="Inter-State"),ROUND($H15*$I15/100,2),0))</f>
        <v/>
      </c>
      <c r="M15" s="25">
        <f>IF($H15="","",$H15+N($J15)+N($K15)+N($L15))</f>
        <v/>
      </c>
    </row>
    <row r="16" ht="27" customHeight="1">
      <c r="B16" s="21" t="n">
        <v>2</v>
      </c>
      <c r="C16" s="14" t="inlineStr">
        <is>
          <t>Masterbatch, blue, 5 kg pouches</t>
        </is>
      </c>
      <c r="D16" s="22" t="inlineStr">
        <is>
          <t>32041790</t>
        </is>
      </c>
      <c r="E16" s="23" t="n">
        <v>60</v>
      </c>
      <c r="F16" s="22" t="inlineStr">
        <is>
          <t>KG</t>
        </is>
      </c>
      <c r="G16" s="24" t="n">
        <v>265</v>
      </c>
      <c r="H16" s="25">
        <f>IF(N(E16)=0,"",ROUND(E16*G16,2))</f>
        <v/>
      </c>
      <c r="I16" s="22" t="n">
        <v>18</v>
      </c>
      <c r="J16" s="25">
        <f>IF($H16="","",IF(AND($H$7="Yes",$C$7="Intra-State"),ROUND($H16*$I16/200,2),0))</f>
        <v/>
      </c>
      <c r="K16" s="25">
        <f>IF($H16="","",IF(AND($H$7="Yes",$C$7="Intra-State"),ROUND($H16*$I16/200,2),0))</f>
        <v/>
      </c>
      <c r="L16" s="25">
        <f>IF($H16="","",IF(AND($H$7="Yes",$C$7="Inter-State"),ROUND($H16*$I16/100,2),0))</f>
        <v/>
      </c>
      <c r="M16" s="25">
        <f>IF($H16="","",$H16+N($J16)+N($K16)+N($L16))</f>
        <v/>
      </c>
    </row>
    <row r="17" ht="27" customHeight="1">
      <c r="B17" s="21" t="n">
        <v>3</v>
      </c>
      <c r="C17" s="14" t="inlineStr">
        <is>
          <t>Reusable steel crates (returnable)</t>
        </is>
      </c>
      <c r="D17" s="22" t="inlineStr">
        <is>
          <t>73269099</t>
        </is>
      </c>
      <c r="E17" s="23" t="n">
        <v>12</v>
      </c>
      <c r="F17" s="22" t="inlineStr">
        <is>
          <t>NOS</t>
        </is>
      </c>
      <c r="G17" s="24" t="n">
        <v>1450</v>
      </c>
      <c r="H17" s="25">
        <f>IF(N(E17)=0,"",ROUND(E17*G17,2))</f>
        <v/>
      </c>
      <c r="I17" s="22" t="n">
        <v>18</v>
      </c>
      <c r="J17" s="25">
        <f>IF($H17="","",IF(AND($H$7="Yes",$C$7="Intra-State"),ROUND($H17*$I17/200,2),0))</f>
        <v/>
      </c>
      <c r="K17" s="25">
        <f>IF($H17="","",IF(AND($H$7="Yes",$C$7="Intra-State"),ROUND($H17*$I17/200,2),0))</f>
        <v/>
      </c>
      <c r="L17" s="25">
        <f>IF($H17="","",IF(AND($H$7="Yes",$C$7="Inter-State"),ROUND($H17*$I17/100,2),0))</f>
        <v/>
      </c>
      <c r="M17" s="25">
        <f>IF($H17="","",$H17+N($J17)+N($K17)+N($L17))</f>
        <v/>
      </c>
    </row>
    <row r="18" ht="17" customHeight="1">
      <c r="B18" s="21" t="n">
        <v>4</v>
      </c>
      <c r="C18" s="14" t="n"/>
      <c r="D18" s="22" t="n"/>
      <c r="E18" s="23" t="n"/>
      <c r="F18" s="22" t="n"/>
      <c r="G18" s="24" t="n"/>
      <c r="H18" s="25">
        <f>IF(N(E18)=0,"",ROUND(E18*G18,2))</f>
        <v/>
      </c>
      <c r="I18" s="22" t="n"/>
      <c r="J18" s="25">
        <f>IF($H18="","",IF(AND($H$7="Yes",$C$7="Intra-State"),ROUND($H18*$I18/200,2),0))</f>
        <v/>
      </c>
      <c r="K18" s="25">
        <f>IF($H18="","",IF(AND($H$7="Yes",$C$7="Intra-State"),ROUND($H18*$I18/200,2),0))</f>
        <v/>
      </c>
      <c r="L18" s="25">
        <f>IF($H18="","",IF(AND($H$7="Yes",$C$7="Inter-State"),ROUND($H18*$I18/100,2),0))</f>
        <v/>
      </c>
      <c r="M18" s="25">
        <f>IF($H18="","",$H18+N($J18)+N($K18)+N($L18))</f>
        <v/>
      </c>
    </row>
    <row r="19" ht="17" customHeight="1">
      <c r="B19" s="21" t="n">
        <v>5</v>
      </c>
      <c r="C19" s="14" t="n"/>
      <c r="D19" s="22" t="n"/>
      <c r="E19" s="23" t="n"/>
      <c r="F19" s="22" t="n"/>
      <c r="G19" s="24" t="n"/>
      <c r="H19" s="25">
        <f>IF(N(E19)=0,"",ROUND(E19*G19,2))</f>
        <v/>
      </c>
      <c r="I19" s="22" t="n"/>
      <c r="J19" s="25">
        <f>IF($H19="","",IF(AND($H$7="Yes",$C$7="Intra-State"),ROUND($H19*$I19/200,2),0))</f>
        <v/>
      </c>
      <c r="K19" s="25">
        <f>IF($H19="","",IF(AND($H$7="Yes",$C$7="Intra-State"),ROUND($H19*$I19/200,2),0))</f>
        <v/>
      </c>
      <c r="L19" s="25">
        <f>IF($H19="","",IF(AND($H$7="Yes",$C$7="Inter-State"),ROUND($H19*$I19/100,2),0))</f>
        <v/>
      </c>
      <c r="M19" s="25">
        <f>IF($H19="","",$H19+N($J19)+N($K19)+N($L19))</f>
        <v/>
      </c>
    </row>
    <row r="20" ht="17" customHeight="1">
      <c r="B20" s="21" t="n">
        <v>6</v>
      </c>
      <c r="C20" s="14" t="n"/>
      <c r="D20" s="22" t="n"/>
      <c r="E20" s="23" t="n"/>
      <c r="F20" s="22" t="n"/>
      <c r="G20" s="24" t="n"/>
      <c r="H20" s="25">
        <f>IF(N(E20)=0,"",ROUND(E20*G20,2))</f>
        <v/>
      </c>
      <c r="I20" s="22" t="n"/>
      <c r="J20" s="25">
        <f>IF($H20="","",IF(AND($H$7="Yes",$C$7="Intra-State"),ROUND($H20*$I20/200,2),0))</f>
        <v/>
      </c>
      <c r="K20" s="25">
        <f>IF($H20="","",IF(AND($H$7="Yes",$C$7="Intra-State"),ROUND($H20*$I20/200,2),0))</f>
        <v/>
      </c>
      <c r="L20" s="25">
        <f>IF($H20="","",IF(AND($H$7="Yes",$C$7="Inter-State"),ROUND($H20*$I20/100,2),0))</f>
        <v/>
      </c>
      <c r="M20" s="25">
        <f>IF($H20="","",$H20+N($J20)+N($K20)+N($L20))</f>
        <v/>
      </c>
    </row>
    <row r="21" ht="17" customHeight="1">
      <c r="B21" s="21" t="n">
        <v>7</v>
      </c>
      <c r="C21" s="14" t="n"/>
      <c r="D21" s="22" t="n"/>
      <c r="E21" s="23" t="n"/>
      <c r="F21" s="22" t="n"/>
      <c r="G21" s="24" t="n"/>
      <c r="H21" s="25">
        <f>IF(N(E21)=0,"",ROUND(E21*G21,2))</f>
        <v/>
      </c>
      <c r="I21" s="22" t="n"/>
      <c r="J21" s="25">
        <f>IF($H21="","",IF(AND($H$7="Yes",$C$7="Intra-State"),ROUND($H21*$I21/200,2),0))</f>
        <v/>
      </c>
      <c r="K21" s="25">
        <f>IF($H21="","",IF(AND($H$7="Yes",$C$7="Intra-State"),ROUND($H21*$I21/200,2),0))</f>
        <v/>
      </c>
      <c r="L21" s="25">
        <f>IF($H21="","",IF(AND($H$7="Yes",$C$7="Inter-State"),ROUND($H21*$I21/100,2),0))</f>
        <v/>
      </c>
      <c r="M21" s="25">
        <f>IF($H21="","",$H21+N($J21)+N($K21)+N($L21))</f>
        <v/>
      </c>
    </row>
    <row r="22" ht="17" customHeight="1">
      <c r="B22" s="21" t="n">
        <v>8</v>
      </c>
      <c r="C22" s="14" t="n"/>
      <c r="D22" s="22" t="n"/>
      <c r="E22" s="23" t="n"/>
      <c r="F22" s="22" t="n"/>
      <c r="G22" s="24" t="n"/>
      <c r="H22" s="25">
        <f>IF(N(E22)=0,"",ROUND(E22*G22,2))</f>
        <v/>
      </c>
      <c r="I22" s="22" t="n"/>
      <c r="J22" s="25">
        <f>IF($H22="","",IF(AND($H$7="Yes",$C$7="Intra-State"),ROUND($H22*$I22/200,2),0))</f>
        <v/>
      </c>
      <c r="K22" s="25">
        <f>IF($H22="","",IF(AND($H$7="Yes",$C$7="Intra-State"),ROUND($H22*$I22/200,2),0))</f>
        <v/>
      </c>
      <c r="L22" s="25">
        <f>IF($H22="","",IF(AND($H$7="Yes",$C$7="Inter-State"),ROUND($H22*$I22/100,2),0))</f>
        <v/>
      </c>
      <c r="M22" s="25">
        <f>IF($H22="","",$H22+N($J22)+N($K22)+N($L22))</f>
        <v/>
      </c>
    </row>
    <row r="23">
      <c r="B23" s="26" t="inlineStr">
        <is>
          <t>TOTAL</t>
        </is>
      </c>
      <c r="C23" s="27" t="n"/>
      <c r="D23" s="27" t="n"/>
      <c r="E23" s="27" t="n"/>
      <c r="F23" s="27" t="n"/>
      <c r="G23" s="27" t="n"/>
      <c r="H23" s="28">
        <f>SUM(H15:H22)</f>
        <v/>
      </c>
      <c r="I23" s="29" t="n"/>
      <c r="J23" s="28">
        <f>SUM(J15:J22)</f>
        <v/>
      </c>
      <c r="K23" s="28">
        <f>SUM(K15:K22)</f>
        <v/>
      </c>
      <c r="L23" s="28">
        <f>SUM(L15:L22)</f>
        <v/>
      </c>
      <c r="M23" s="28">
        <f>SUM(M15:M22)</f>
        <v/>
      </c>
    </row>
    <row r="24"/>
    <row r="25">
      <c r="B25" s="4" t="inlineStr">
        <is>
          <t xml:space="preserve">  BEFORE THE VEHICLE LEAVES</t>
        </is>
      </c>
      <c r="C25" s="19" t="n"/>
      <c r="D25" s="19" t="n"/>
      <c r="E25" s="19" t="n"/>
      <c r="F25" s="19" t="n"/>
      <c r="G25" s="19" t="n"/>
      <c r="H25" s="19" t="n"/>
      <c r="I25" s="19" t="n"/>
      <c r="J25" s="19" t="n"/>
      <c r="K25" s="19" t="n"/>
      <c r="L25" s="19" t="n"/>
      <c r="M25" s="19" t="n"/>
    </row>
    <row r="26">
      <c r="B26" s="5" t="inlineStr">
        <is>
          <t>Consignment value</t>
        </is>
      </c>
      <c r="C26" s="30">
        <f>M23</f>
        <v/>
      </c>
      <c r="D26" s="31" t="n"/>
      <c r="E26" s="10" t="inlineStr">
        <is>
          <t>Value declared in the challan including tax charged in it, per Explanation 2 to Rule 138(1).</t>
        </is>
      </c>
    </row>
    <row r="27" ht="30" customHeight="1">
      <c r="B27" s="5" t="inlineStr">
        <is>
          <t>E-way bill</t>
        </is>
      </c>
      <c r="C27" s="32">
        <f>IF(AND($C$7="Inter-State",$C$6="Job work"),"REQUIRED, irrespective of value. Inter-State job work carries no ₹50,000 floor (proviso to Rule 138(1)). Principal or registered job worker may generate it.",IF(N($C$26)&gt;50000,"REQUIRED. Consignment value exceeds ₹50,000 (Rule 138(1)).","Not triggered by consignment value. Check your State notification for the intra-State limit before you rely on this."))</f>
        <v/>
      </c>
      <c r="D27" s="33" t="n"/>
      <c r="E27" s="33" t="n"/>
      <c r="F27" s="33" t="n"/>
      <c r="G27" s="33" t="n"/>
      <c r="H27" s="33" t="n"/>
      <c r="I27" s="33" t="n"/>
      <c r="J27" s="33" t="n"/>
      <c r="K27" s="33" t="n"/>
      <c r="L27" s="33" t="n"/>
      <c r="M27" s="33" t="n"/>
    </row>
    <row r="28" ht="28" customHeight="1">
      <c r="B28" s="5" t="inlineStr">
        <is>
          <t>Tax on this challan</t>
        </is>
      </c>
      <c r="C28" s="34">
        <f>IF($H$7="Yes","Shown, because this movement is a supply to the consignee. Rule 55(1)(vii).","Not shown. Rule 55(1)(vii) requires tax only where the transportation is for supply to the consignee. Taxable value is still declared.")</f>
        <v/>
      </c>
      <c r="D28" s="18" t="n"/>
      <c r="E28" s="18" t="n"/>
      <c r="F28" s="18" t="n"/>
      <c r="G28" s="18" t="n"/>
      <c r="H28" s="18" t="n"/>
      <c r="I28" s="18" t="n"/>
      <c r="J28" s="18" t="n"/>
      <c r="K28" s="18" t="n"/>
      <c r="L28" s="18" t="n"/>
      <c r="M28" s="18" t="n"/>
    </row>
    <row r="29"/>
    <row r="30" ht="28" customHeight="1">
      <c r="B30" s="5" t="inlineStr">
        <is>
          <t>Carry with the goods</t>
        </is>
      </c>
      <c r="C30" s="35">
        <f>IF(LEFT($C$27,8)="REQUIRED","Rule 138A(1): the person in charge carries this challan AND either a copy of the e-way bill in physical form or the e-way bill number in electronic form.","Rule 138A(1): the person in charge carries this challan. Add the e-way bill copy or number if one is generated.")</f>
        <v/>
      </c>
      <c r="D30" s="31" t="n"/>
      <c r="E30" s="31" t="n"/>
      <c r="F30" s="31" t="n"/>
      <c r="G30" s="31" t="n"/>
      <c r="H30" s="31" t="n"/>
      <c r="I30" s="31" t="n"/>
      <c r="J30" s="31" t="n"/>
      <c r="K30" s="31" t="n"/>
      <c r="L30" s="31" t="n"/>
      <c r="M30" s="31" t="n"/>
    </row>
    <row r="31"/>
    <row r="32" ht="34" customHeight="1">
      <c r="B32" s="5" t="inlineStr">
        <is>
          <t>Signature of consigner or authorised signatory</t>
        </is>
      </c>
      <c r="J32" s="14" t="inlineStr"/>
      <c r="K32" s="15" t="n"/>
      <c r="L32" s="15" t="n"/>
      <c r="M32" s="15" t="n"/>
    </row>
    <row r="33">
      <c r="B33" s="10" t="inlineStr">
        <is>
          <t>Rule 55(2): for a supply of goods prepare three copies, marked ORIGINAL FOR CONSIGNEE, DUPLICATE FOR TRANSPORTER and TRIPLICATE FOR CONSIGNER.</t>
        </is>
      </c>
    </row>
    <row r="34"/>
    <row r="35">
      <c r="B35" s="11" t="inlineStr">
        <is>
          <t>Powered by Petpooja Invoice  |  getinvoice@petpooja.com  |  +91-92279 80766  |  www.petpooja.com</t>
        </is>
      </c>
    </row>
  </sheetData>
  <mergeCells count="39">
    <mergeCell ref="B9:E9"/>
    <mergeCell ref="L7:M7"/>
    <mergeCell ref="J5:K5"/>
    <mergeCell ref="C30:M30"/>
    <mergeCell ref="J3:M3"/>
    <mergeCell ref="B23:G23"/>
    <mergeCell ref="B3:I3"/>
    <mergeCell ref="F6:G6"/>
    <mergeCell ref="J2:M2"/>
    <mergeCell ref="B1:M1"/>
    <mergeCell ref="H11:M11"/>
    <mergeCell ref="C26:D26"/>
    <mergeCell ref="C12:E12"/>
    <mergeCell ref="F7:G7"/>
    <mergeCell ref="B32:E32"/>
    <mergeCell ref="C11:E11"/>
    <mergeCell ref="H6:I6"/>
    <mergeCell ref="J6:K6"/>
    <mergeCell ref="B2:I2"/>
    <mergeCell ref="F5:G5"/>
    <mergeCell ref="E26:M26"/>
    <mergeCell ref="L5:M5"/>
    <mergeCell ref="C7:E7"/>
    <mergeCell ref="H12:M12"/>
    <mergeCell ref="B33:M33"/>
    <mergeCell ref="H7:I7"/>
    <mergeCell ref="J7:K7"/>
    <mergeCell ref="C27:M27"/>
    <mergeCell ref="B35:M35"/>
    <mergeCell ref="C6:E6"/>
    <mergeCell ref="F9:M9"/>
    <mergeCell ref="B25:M25"/>
    <mergeCell ref="C5:E5"/>
    <mergeCell ref="L6:M6"/>
    <mergeCell ref="H10:M10"/>
    <mergeCell ref="H5:I5"/>
    <mergeCell ref="C28:M28"/>
    <mergeCell ref="J32:M32"/>
    <mergeCell ref="C10:E10"/>
  </mergeCells>
  <dataValidations count="3">
    <dataValidation sqref="C6" showDropDown="0" showInputMessage="0" showErrorMessage="0" allowBlank="1" type="list">
      <formula1>Lists!$A$2:$A$10</formula1>
    </dataValidation>
    <dataValidation sqref="C7" showDropDown="0" showInputMessage="0" showErrorMessage="0" allowBlank="1" type="list">
      <formula1>Lists!$A$13:$A$14</formula1>
    </dataValidation>
    <dataValidation sqref="H7" showDropDown="0" showInputMessage="0" showErrorMessage="0" allowBlank="1" type="list">
      <formula1>Lists!$A$17:$A$18</formula1>
    </dataValidation>
  </dataValidations>
  <pageMargins left="0.3" right="0.3" top="0.4" bottom="0.4" header="0.5" footer="0.5"/>
  <pageSetup orientation="landscape" fitToHeight="1" fitToWidth="1"/>
</worksheet>
</file>

<file path=xl/worksheets/sheet6.xml><?xml version="1.0" encoding="utf-8"?>
<worksheet xmlns="http://schemas.openxmlformats.org/spreadsheetml/2006/main">
  <sheetPr>
    <outlinePr summaryBelow="1" summaryRight="1"/>
    <pageSetUpPr/>
  </sheetPr>
  <dimension ref="A1:C26"/>
  <sheetViews>
    <sheetView showGridLines="0" workbookViewId="0">
      <selection activeCell="A1" sqref="A1"/>
    </sheetView>
  </sheetViews>
  <sheetFormatPr baseColWidth="8" defaultRowHeight="15"/>
  <cols>
    <col width="3" customWidth="1" min="1" max="1"/>
    <col width="26" customWidth="1" min="2" max="2"/>
    <col width="96" customWidth="1" min="3" max="3"/>
    <col width="3" customWidth="1" min="4" max="4"/>
  </cols>
  <sheetData>
    <row r="1"/>
    <row r="2">
      <c r="B2" s="1" t="inlineStr">
        <is>
          <t>Rule Reference</t>
        </is>
      </c>
    </row>
    <row r="3" ht="27" customHeight="1">
      <c r="B3" s="10" t="inlineStr">
        <is>
          <t>Every provision this workbook acts on, so you can check it yourself. Read at source on the CBIC tax information portal, 15-Sep-2026.</t>
        </is>
      </c>
    </row>
    <row r="4"/>
    <row r="5">
      <c r="B5" s="49" t="inlineStr">
        <is>
          <t>Provision</t>
        </is>
      </c>
      <c r="C5" s="49" t="inlineStr">
        <is>
          <t>What it says</t>
        </is>
      </c>
    </row>
    <row r="6" ht="54" customHeight="1">
      <c r="B6" s="50" t="inlineStr">
        <is>
          <t>Rule 55(1), CGST Rules 2017</t>
        </is>
      </c>
      <c r="C6" s="51" t="inlineStr">
        <is>
          <t>A consignor may issue a delivery challan in place of an invoice for: (a) supply of liquid gas where the quantity at the time of removal from the place of business of the supplier is not known, (b) transportation of goods for job work, (c) transportation of goods for reasons other than by way of supply, and (d) such other supplies as may be notified by the Board.</t>
        </is>
      </c>
    </row>
    <row r="7" ht="67.5" customHeight="1">
      <c r="B7" s="50" t="inlineStr">
        <is>
          <t>Rule 55(1), particulars</t>
        </is>
      </c>
      <c r="C7" s="51" t="inlineStr">
        <is>
          <t>The challan carries: (i) date and number, (ii) name, address and GSTIN of the consigner if registered, (iii) name, address and GSTIN or UIN of the consignee if registered, (iv) HSN code and description of goods, (v) quantity, provisional where the exact quantity is not known, (vi) taxable value, (vii) tax rate and tax amount WHERE THE TRANSPORTATION IS FOR SUPPLY TO THE CONSIGNEE, (viii) place of supply in case of inter-State movement, and (ix) signature.</t>
        </is>
      </c>
    </row>
    <row r="8" ht="40.5" customHeight="1">
      <c r="B8" s="50" t="inlineStr">
        <is>
          <t>Rule 55(2)</t>
        </is>
      </c>
      <c r="C8" s="51" t="inlineStr">
        <is>
          <t>For a supply of goods the challan is prepared in triplicate: original marked ORIGINAL FOR CONSIGNEE, duplicate marked DUPLICATE FOR TRANSPORTER, triplicate marked TRIPLICATE FOR CONSIGNER.</t>
        </is>
      </c>
    </row>
    <row r="9" ht="30" customHeight="1">
      <c r="B9" s="50" t="inlineStr">
        <is>
          <t>Rule 55(3)</t>
        </is>
      </c>
      <c r="C9" s="51" t="inlineStr">
        <is>
          <t>Where goods are transported on a delivery challan in place of an invoice, the movement is declared as specified in Rule 138.</t>
        </is>
      </c>
    </row>
    <row r="10" ht="30" customHeight="1">
      <c r="B10" s="50" t="inlineStr">
        <is>
          <t>Rule 55(4)</t>
        </is>
      </c>
      <c r="C10" s="51" t="inlineStr">
        <is>
          <t>Where goods move for supply to the recipient but the tax invoice could not be issued at the time of removal, the supplier issues a tax invoice after delivery of the goods.</t>
        </is>
      </c>
    </row>
    <row r="11" ht="54" customHeight="1">
      <c r="B11" s="50" t="inlineStr">
        <is>
          <t>Rule 55(5)</t>
        </is>
      </c>
      <c r="C11" s="51" t="inlineStr">
        <is>
          <t>For goods moved in semi-knocked-down or completely-knocked-down condition in batches: the complete invoice is issued before the first consignment, each subsequent consignment moves on a delivery challan referring to that invoice, each is accompanied by a certified copy of the invoice, and the original invoice travels with the last consignment.</t>
        </is>
      </c>
    </row>
    <row r="12" ht="30" customHeight="1">
      <c r="B12" s="50" t="inlineStr">
        <is>
          <t>Rule 138(1)</t>
        </is>
      </c>
      <c r="C12" s="51" t="inlineStr">
        <is>
          <t>An e-way bill is generated by every registered person who causes movement of goods of consignment value exceeding fifty thousand rupees.</t>
        </is>
      </c>
    </row>
    <row r="13" ht="40.5" customHeight="1">
      <c r="B13" s="50" t="inlineStr">
        <is>
          <t>Rule 138(1), Explanation 2</t>
        </is>
      </c>
      <c r="C13" s="51" t="inlineStr">
        <is>
          <t>Consignment value is the value determined under section 15, declared in an invoice, a bill of supply or a delivery challan issued for the consignment, and also includes the central tax, State or Union territory tax, integrated tax and cess charged in the document.</t>
        </is>
      </c>
    </row>
    <row r="14" ht="40.5" customHeight="1">
      <c r="B14" s="50" t="inlineStr">
        <is>
          <t>Rule 138(1), job work proviso</t>
        </is>
      </c>
      <c r="C14" s="51" t="inlineStr">
        <is>
          <t>Where goods are sent by a principal located in one State or Union territory to a job worker located in any other State or Union territory, the e-way bill is generated either by the principal or the job worker if registered, IRRESPECTIVE OF THE VALUE OF THE CONSIGNMENT.</t>
        </is>
      </c>
    </row>
    <row r="15" ht="30" customHeight="1">
      <c r="B15" s="50" t="inlineStr">
        <is>
          <t>Rule 45(1)</t>
        </is>
      </c>
      <c r="C15" s="51" t="inlineStr">
        <is>
          <t>Inputs, semi-finished goods or capital goods are sent to the job worker under the cover of a challan issued by the principal.</t>
        </is>
      </c>
    </row>
    <row r="16" ht="67.5" customHeight="1">
      <c r="B16" s="50" t="inlineStr">
        <is>
          <t>Rule 45(3)</t>
        </is>
      </c>
      <c r="C16" s="51" t="inlineStr">
        <is>
          <t>Details of challans in respect of goods dispatched to or received from a job worker are furnished in FORM GST ITC-04. Where aggregate turnover in the preceding financial year exceeded five crore rupees the return covers each half year beginning 1 April and 1 October; otherwise it covers a financial year. It is due on the twenty-fifth day of the month succeeding the period.</t>
        </is>
      </c>
    </row>
    <row r="17" ht="54" customHeight="1">
      <c r="B17" s="50" t="inlineStr">
        <is>
          <t>Section 143(3), CGST Act 2017</t>
        </is>
      </c>
      <c r="C17" s="51" t="inlineStr">
        <is>
          <t>Where inputs sent for job work are not received back by the principal, or supplied from the place of business of the job worker, within a period of one year of their being sent out, it shall be deemed that such inputs had been supplied by the principal to the job worker on the day when the said inputs were sent out.</t>
        </is>
      </c>
    </row>
    <row r="18" ht="40.5" customHeight="1">
      <c r="B18" s="50" t="inlineStr">
        <is>
          <t>Section 143(4), CGST Act 2017</t>
        </is>
      </c>
      <c r="C18" s="51" t="inlineStr">
        <is>
          <t>The same deeming applies to capital goods after three years, but the sub-section opens "capital goods, OTHER THAN moulds and dies, jigs and fixtures, or tools". Those are excluded, and section 143 sets no substitute period for them, so no deeming clock runs on them.</t>
        </is>
      </c>
    </row>
    <row r="19" ht="54" customHeight="1">
      <c r="B19" s="50" t="inlineStr">
        <is>
          <t>Section 19(7), CGST Act 2017</t>
        </is>
      </c>
      <c r="C19" s="51" t="inlineStr">
        <is>
          <t>Nothing contained in sub-section (3) or sub-section (6) shall apply to moulds and dies, jigs and fixtures, or tools sent out to a job worker for job work. This is the provision that closes the input tax credit question: the carve-out is not only from the deemed supply in section 143, it is also from the credit consequences in section 19.</t>
        </is>
      </c>
    </row>
    <row r="20" ht="30" customHeight="1">
      <c r="B20" s="50" t="inlineStr">
        <is>
          <t>Second proviso to section 143(1)</t>
        </is>
      </c>
      <c r="C20" s="51" t="inlineStr">
        <is>
          <t>The period of one year and three years may, on sufficient cause being shown, be extended by the Commissioner for a further period not exceeding one year and two years respectively.</t>
        </is>
      </c>
    </row>
    <row r="21" ht="54" customHeight="1">
      <c r="B21" s="50" t="inlineStr">
        <is>
          <t>Rule 138A(1), CGST Rules 2017</t>
        </is>
      </c>
      <c r="C21" s="51" t="inlineStr">
        <is>
          <t>The person in charge of a conveyance carries (a) the invoice or bill of supply or delivery challan, as the case may be, and (b) a copy of the e-way bill in physical form or the e-way bill number in electronic form. Rule 138A(2) allows a QR code with an embedded IRN to be produced electronically in place of a physical invoice copy.</t>
        </is>
      </c>
    </row>
    <row r="22" ht="30" customHeight="1">
      <c r="B22" s="50" t="inlineStr">
        <is>
          <t>Circular 10/10/2017-GST</t>
        </is>
      </c>
      <c r="C22" s="51" t="inlineStr">
        <is>
          <t>Goods sent on approval basis move on a delivery challan, with the invoice issued at the time of supply.</t>
        </is>
      </c>
    </row>
    <row r="23"/>
    <row r="24">
      <c r="B24" s="52" t="inlineStr">
        <is>
          <t>This is general guidance on the GST documentation rules, not tax advice. Check your own position with your tax adviser.</t>
        </is>
      </c>
    </row>
    <row r="25"/>
    <row r="26">
      <c r="B26" s="11" t="inlineStr">
        <is>
          <t>Powered by Petpooja Invoice  |  getinvoice@petpooja.com  |  +91-92279 80766  |  www.petpooja.com</t>
        </is>
      </c>
    </row>
  </sheetData>
  <mergeCells count="3">
    <mergeCell ref="B3:C3"/>
    <mergeCell ref="B24:C24"/>
    <mergeCell ref="B26:C2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6" customWidth="1" min="1" max="1"/>
    <col width="46" customWidth="1" min="2" max="2"/>
  </cols>
  <sheetData>
    <row r="1">
      <c r="A1" s="4" t="inlineStr">
        <is>
          <t>Reason for movement</t>
        </is>
      </c>
      <c r="B1" s="4" t="inlineStr">
        <is>
          <t>Rule reference</t>
        </is>
      </c>
    </row>
    <row r="2">
      <c r="A2" s="53" t="inlineStr">
        <is>
          <t>Job work</t>
        </is>
      </c>
      <c r="B2" s="53" t="inlineStr">
        <is>
          <t>Rule 55(1)(b) + Rule 45(1)</t>
        </is>
      </c>
    </row>
    <row r="3">
      <c r="A3" s="53" t="inlineStr">
        <is>
          <t>Liquid gas, quantity not known at removal</t>
        </is>
      </c>
      <c r="B3" s="53" t="inlineStr">
        <is>
          <t>Rule 55(1)(a)</t>
        </is>
      </c>
    </row>
    <row r="4">
      <c r="A4" s="53" t="inlineStr">
        <is>
          <t>Branch or godown transfer</t>
        </is>
      </c>
      <c r="B4" s="53" t="inlineStr">
        <is>
          <t>Rule 55(1)(c)</t>
        </is>
      </c>
    </row>
    <row r="5">
      <c r="A5" s="53" t="inlineStr">
        <is>
          <t>Repair, servicing or testing</t>
        </is>
      </c>
      <c r="B5" s="53" t="inlineStr">
        <is>
          <t>Rule 55(1)(c)</t>
        </is>
      </c>
    </row>
    <row r="6">
      <c r="A6" s="53" t="inlineStr">
        <is>
          <t>Exhibition or demonstration</t>
        </is>
      </c>
      <c r="B6" s="53" t="inlineStr">
        <is>
          <t>Rule 55(1)(c)</t>
        </is>
      </c>
    </row>
    <row r="7">
      <c r="A7" s="53" t="inlineStr">
        <is>
          <t>Sale on approval basis</t>
        </is>
      </c>
      <c r="B7" s="53" t="inlineStr">
        <is>
          <t>Rule 55(1)(c); Circular 10/10/2017-GST</t>
        </is>
      </c>
    </row>
    <row r="8">
      <c r="A8" s="53" t="inlineStr">
        <is>
          <t>Return of goods to supplier</t>
        </is>
      </c>
      <c r="B8" s="53" t="inlineStr">
        <is>
          <t>Rule 55(1)(c)</t>
        </is>
      </c>
    </row>
    <row r="9">
      <c r="A9" s="53" t="inlineStr">
        <is>
          <t>SKD or CKD consignment in batches</t>
        </is>
      </c>
      <c r="B9" s="53" t="inlineStr">
        <is>
          <t>Rule 55(5)</t>
        </is>
      </c>
    </row>
    <row r="10">
      <c r="A10" s="53" t="inlineStr">
        <is>
          <t>Supply, tax invoice to follow delivery</t>
        </is>
      </c>
      <c r="B10" s="53" t="inlineStr">
        <is>
          <t>Rule 55(4)</t>
        </is>
      </c>
    </row>
    <row r="11"/>
    <row r="12">
      <c r="A12" s="4" t="inlineStr">
        <is>
          <t>Movement type</t>
        </is>
      </c>
    </row>
    <row r="13">
      <c r="A13" s="53" t="inlineStr">
        <is>
          <t>Intra-State</t>
        </is>
      </c>
    </row>
    <row r="14">
      <c r="A14" s="53" t="inlineStr">
        <is>
          <t>Inter-State</t>
        </is>
      </c>
    </row>
    <row r="15"/>
    <row r="16">
      <c r="A16" s="4" t="inlineStr">
        <is>
          <t>Yes / No</t>
        </is>
      </c>
    </row>
    <row r="17">
      <c r="A17" s="53" t="inlineStr">
        <is>
          <t>Yes</t>
        </is>
      </c>
    </row>
    <row r="18">
      <c r="A18" s="53" t="inlineStr">
        <is>
          <t>No</t>
        </is>
      </c>
    </row>
    <row r="19"/>
    <row r="20">
      <c r="A20" s="4" t="inlineStr">
        <is>
          <t>Copy marking</t>
        </is>
      </c>
    </row>
    <row r="21">
      <c r="A21" s="53" t="inlineStr">
        <is>
          <t>ORIGINAL FOR CONSIGNEE</t>
        </is>
      </c>
    </row>
    <row r="22">
      <c r="A22" s="53" t="inlineStr">
        <is>
          <t>DUPLICATE FOR TRANSPORTER</t>
        </is>
      </c>
    </row>
    <row r="23">
      <c r="A23" s="53" t="inlineStr">
        <is>
          <t>TRIPLICATE FOR CONSIGNER</t>
        </is>
      </c>
    </row>
    <row r="24"/>
    <row r="25">
      <c r="A25" s="4" t="inlineStr">
        <is>
          <t>Goods type (job work)</t>
        </is>
      </c>
    </row>
    <row r="26">
      <c r="A26" s="53" t="inlineStr">
        <is>
          <t>Inputs</t>
        </is>
      </c>
    </row>
    <row r="27">
      <c r="A27" s="53" t="inlineStr">
        <is>
          <t>Capital goods</t>
        </is>
      </c>
    </row>
    <row r="28">
      <c r="A28" s="53" t="inlineStr">
        <is>
          <t>Moulds, dies, jigs, fixtures, tools</t>
        </is>
      </c>
    </row>
    <row r="29">
      <c r="A29" s="4" t="inlineStr">
        <is>
          <t>Return status</t>
        </is>
      </c>
    </row>
    <row r="30">
      <c r="A30" s="53" t="inlineStr">
        <is>
          <t>Pending</t>
        </is>
      </c>
    </row>
    <row r="31">
      <c r="A31" s="53" t="inlineStr">
        <is>
          <t>Returned</t>
        </is>
      </c>
    </row>
    <row r="32">
      <c r="A32" s="53" t="inlineStr">
        <is>
          <t>Supplied from job worker premises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2026-09-15T11:08:38Z</dcterms:created>
  <dcterms:modified xmlns:dcterms="http://purl.org/dc/terms/" xmlns:xsi="http://www.w3.org/2001/XMLSchema-instance" xsi:type="dcterms:W3CDTF">2026-09-15T11:08:38Z</dcterms:modified>
</cp:coreProperties>
</file>