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Cash Book" sheetId="2" state="visible" r:id="rId2"/>
    <sheet xmlns:r="http://schemas.openxmlformats.org/officeDocument/2006/relationships" name="Petty Cash Book" sheetId="3" state="visible" r:id="rId3"/>
    <sheet xmlns:r="http://schemas.openxmlformats.org/officeDocument/2006/relationships" name="Day-End Cash Count" sheetId="4" state="visible" r:id="rId4"/>
    <sheet xmlns:r="http://schemas.openxmlformats.org/officeDocument/2006/relationships" name="Monthly Summary" sheetId="5" state="visible" r:id="rId5"/>
    <sheet xmlns:r="http://schemas.openxmlformats.org/officeDocument/2006/relationships" name="Cash Rules" sheetId="6" state="visible" r:id="rId6"/>
    <sheet xmlns:r="http://schemas.openxmlformats.org/officeDocument/2006/relationships" name="Example Cash Book" sheetId="7" state="visible" r:id="rId7"/>
    <sheet xmlns:r="http://schemas.openxmlformats.org/officeDocument/2006/relationships" name="Example Petty Cash" sheetId="8" state="visible" r:id="rId8"/>
    <sheet xmlns:r="http://schemas.openxmlformats.org/officeDocument/2006/relationships" name="Example Day-End Count" sheetId="9" state="visible" r:id="rId9"/>
    <sheet xmlns:r="http://schemas.openxmlformats.org/officeDocument/2006/relationships" name="Lists" sheetId="10" state="hidden" r:id="rId10"/>
  </sheets>
  <definedNames>
    <definedName name="_xlnm.Print_Area" localSheetId="0">'Instructions'!$A$1:$D$45</definedName>
    <definedName name="_xlnm.Print_Titles" localSheetId="1">'Cash Book'!$15:$15</definedName>
    <definedName name="_xlnm.Print_Area" localSheetId="1">'Cash Book'!$A$1:$N$320</definedName>
    <definedName name="_xlnm.Print_Titles" localSheetId="2">'Petty Cash Book'!$14:$14</definedName>
    <definedName name="_xlnm.Print_Area" localSheetId="2">'Petty Cash Book'!$A$1:$P$169</definedName>
    <definedName name="_xlnm.Print_Area" localSheetId="3">'Day-End Cash Count'!$A$1:$F$31</definedName>
    <definedName name="_xlnm.Print_Area" localSheetId="4">'Monthly Summary'!$A$1:$J$27</definedName>
    <definedName name="_xlnm.Print_Titles" localSheetId="5">'Cash Rules'!$5:$5</definedName>
    <definedName name="_xlnm.Print_Area" localSheetId="5">'Cash Rules'!$A$1:$F$22</definedName>
    <definedName name="_xlnm.Print_Titles" localSheetId="6">'Example Cash Book'!$15:$15</definedName>
    <definedName name="_xlnm.Print_Area" localSheetId="6">'Example Cash Book'!$A$1:$N$320</definedName>
    <definedName name="_xlnm.Print_Titles" localSheetId="7">'Example Petty Cash'!$14:$14</definedName>
    <definedName name="_xlnm.Print_Area" localSheetId="7">'Example Petty Cash'!$A$1:$P$169</definedName>
    <definedName name="_xlnm.Print_Area" localSheetId="8">'Example Day-End Count'!$A$1:$F$31</definedName>
  </definedNames>
  <calcPr calcId="124519" fullCalcOnLoad="1"/>
</workbook>
</file>

<file path=xl/styles.xml><?xml version="1.0" encoding="utf-8"?>
<styleSheet xmlns="http://schemas.openxmlformats.org/spreadsheetml/2006/main">
  <numFmts count="8">
    <numFmt numFmtId="164" formatCode="DD-MMM-YYYY"/>
    <numFmt numFmtId="165" formatCode="#,##,##0;(#,##,##0);&quot;-&quot;"/>
    <numFmt numFmtId="166" formatCode="0;-0;&quot;None&quot;"/>
    <numFmt numFmtId="167" formatCode="#,##,##0;(#,##,##0);&quot;&quot;"/>
    <numFmt numFmtId="168" formatCode="MMM-YYYY"/>
    <numFmt numFmtId="169" formatCode="0;-0;&quot;-&quot;"/>
    <numFmt numFmtId="170" formatCode="0.0%"/>
    <numFmt numFmtId="171" formatCode="yyyy-mm-dd"/>
  </numFmts>
  <fonts count="9">
    <font>
      <name val="Calibri"/>
      <family val="2"/>
      <color theme="1"/>
      <sz val="11"/>
      <scheme val="minor"/>
    </font>
    <font>
      <name val="Calibri"/>
      <b val="1"/>
      <color rgb="00FFFFFF"/>
      <sz val="11"/>
    </font>
    <font>
      <name val="Calibri"/>
      <color rgb="001F2937"/>
      <sz val="10"/>
    </font>
    <font>
      <name val="Calibri"/>
      <b val="1"/>
      <color rgb="001F2937"/>
      <sz val="16"/>
    </font>
    <font>
      <name val="Calibri"/>
      <i val="1"/>
      <color rgb="006B7280"/>
      <sz val="9"/>
    </font>
    <font>
      <name val="Calibri"/>
      <b val="1"/>
      <color rgb="001F2937"/>
      <sz val="10"/>
    </font>
    <font>
      <name val="Calibri"/>
      <b val="1"/>
      <color rgb="001F2937"/>
      <sz val="12"/>
    </font>
    <font>
      <name val="Calibri"/>
      <b val="1"/>
      <color rgb="00C52031"/>
      <sz val="9"/>
    </font>
    <font>
      <name val="Calibri"/>
      <b val="1"/>
      <color rgb="00C52031"/>
      <sz val="12"/>
    </font>
  </fonts>
  <fills count="7">
    <fill>
      <patternFill/>
    </fill>
    <fill>
      <patternFill patternType="gray125"/>
    </fill>
    <fill>
      <patternFill patternType="solid">
        <fgColor rgb="00C52031"/>
        <bgColor rgb="00C52031"/>
      </patternFill>
    </fill>
    <fill>
      <patternFill patternType="solid">
        <fgColor rgb="00F9FAFB"/>
        <bgColor rgb="00F9FAFB"/>
      </patternFill>
    </fill>
    <fill>
      <patternFill patternType="solid">
        <fgColor rgb="00FFF4C2"/>
        <bgColor rgb="00FFF4C2"/>
      </patternFill>
    </fill>
    <fill>
      <patternFill patternType="solid">
        <fgColor rgb="001F2937"/>
        <bgColor rgb="001F2937"/>
      </patternFill>
    </fill>
    <fill>
      <patternFill patternType="solid">
        <fgColor rgb="00F3F4F6"/>
        <bgColor rgb="00F3F4F6"/>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44">
    <xf numFmtId="0" fontId="0" fillId="0" borderId="0" pivotButton="0" quotePrefix="0" xfId="0"/>
    <xf numFmtId="0" fontId="3" fillId="0" borderId="0" applyAlignment="1" pivotButton="0" quotePrefix="0" xfId="0">
      <alignment horizontal="left" vertical="center" wrapText="1"/>
    </xf>
    <xf numFmtId="0" fontId="8" fillId="0" borderId="0" applyAlignment="1" pivotButton="0" quotePrefix="0" xfId="0">
      <alignment horizontal="left" vertical="center" wrapText="1"/>
    </xf>
    <xf numFmtId="0" fontId="1" fillId="2" borderId="0" applyAlignment="1" pivotButton="0" quotePrefix="0" xfId="0">
      <alignment horizontal="left" vertical="center" wrapText="1"/>
    </xf>
    <xf numFmtId="0" fontId="0" fillId="2" borderId="0" pivotButton="0" quotePrefix="0" xfId="0"/>
    <xf numFmtId="0" fontId="5" fillId="3" borderId="1" applyAlignment="1" pivotButton="0" quotePrefix="0" xfId="0">
      <alignment horizontal="left" vertical="top" wrapText="1"/>
    </xf>
    <xf numFmtId="0" fontId="2" fillId="0" borderId="1" applyAlignment="1" pivotButton="0" quotePrefix="0" xfId="0">
      <alignment horizontal="left" vertical="top" wrapText="1"/>
    </xf>
    <xf numFmtId="0" fontId="0" fillId="0" borderId="1" pivotButton="0" quotePrefix="0" xfId="0"/>
    <xf numFmtId="0" fontId="4" fillId="6" borderId="0" applyAlignment="1" pivotButton="0" quotePrefix="0" xfId="0">
      <alignment horizontal="left" vertical="top" wrapText="1"/>
    </xf>
    <xf numFmtId="0" fontId="0" fillId="6" borderId="0" pivotButton="0" quotePrefix="0" xfId="0"/>
    <xf numFmtId="0" fontId="4" fillId="0" borderId="0" applyAlignment="1" pivotButton="0" quotePrefix="0" xfId="0">
      <alignment horizontal="center" vertical="center" wrapText="1"/>
    </xf>
    <xf numFmtId="0" fontId="4" fillId="0" borderId="0" applyAlignment="1" pivotButton="0" quotePrefix="0" xfId="0">
      <alignment horizontal="left" vertical="center" wrapText="1"/>
    </xf>
    <xf numFmtId="0" fontId="5" fillId="3" borderId="1" applyAlignment="1" pivotButton="0" quotePrefix="0" xfId="0">
      <alignment horizontal="left" vertical="center" wrapText="1"/>
    </xf>
    <xf numFmtId="0" fontId="0" fillId="3" borderId="1" pivotButton="0" quotePrefix="0" xfId="0"/>
    <xf numFmtId="0" fontId="2" fillId="4" borderId="1" applyAlignment="1" applyProtection="1" pivotButton="0" quotePrefix="0" xfId="0">
      <alignment horizontal="left" vertical="center" wrapText="1"/>
      <protection locked="0" hidden="0"/>
    </xf>
    <xf numFmtId="0" fontId="0" fillId="4" borderId="1" applyProtection="1" pivotButton="0" quotePrefix="0" xfId="0">
      <protection locked="0" hidden="0"/>
    </xf>
    <xf numFmtId="164" fontId="2" fillId="4" borderId="1" applyAlignment="1" applyProtection="1" pivotButton="0" quotePrefix="0" xfId="0">
      <alignment horizontal="right" vertical="center"/>
      <protection locked="0" hidden="0"/>
    </xf>
    <xf numFmtId="165" fontId="2" fillId="4" borderId="1" applyAlignment="1" applyProtection="1" pivotButton="0" quotePrefix="0" xfId="0">
      <alignment horizontal="right" vertical="center"/>
      <protection locked="0" hidden="0"/>
    </xf>
    <xf numFmtId="165" fontId="6" fillId="0" borderId="1" applyAlignment="1" pivotButton="0" quotePrefix="0" xfId="0">
      <alignment horizontal="right" vertical="center"/>
    </xf>
    <xf numFmtId="166" fontId="6" fillId="0" borderId="1" applyAlignment="1" pivotButton="0" quotePrefix="0" xfId="0">
      <alignment horizontal="left" vertical="center" wrapText="1"/>
    </xf>
    <xf numFmtId="0" fontId="1" fillId="5" borderId="1" applyAlignment="1" pivotButton="0" quotePrefix="0" xfId="0">
      <alignment horizontal="center" vertical="center" wrapText="1"/>
    </xf>
    <xf numFmtId="164" fontId="2" fillId="4" borderId="1" applyAlignment="1" applyProtection="1" pivotButton="0" quotePrefix="0" xfId="0">
      <alignment horizontal="center" vertical="center" wrapText="1"/>
      <protection locked="0" hidden="0"/>
    </xf>
    <xf numFmtId="0" fontId="2" fillId="4" borderId="1" applyAlignment="1" applyProtection="1" pivotButton="0" quotePrefix="0" xfId="0">
      <alignment horizontal="center" vertical="center" wrapText="1"/>
      <protection locked="0" hidden="0"/>
    </xf>
    <xf numFmtId="167" fontId="2" fillId="4" borderId="1" applyAlignment="1" applyProtection="1" pivotButton="0" quotePrefix="0" xfId="0">
      <alignment horizontal="right" vertical="center"/>
      <protection locked="0" hidden="0"/>
    </xf>
    <xf numFmtId="165" fontId="5" fillId="0" borderId="1" applyAlignment="1" pivotButton="0" quotePrefix="0" xfId="0">
      <alignment horizontal="right" vertical="center"/>
    </xf>
    <xf numFmtId="0" fontId="7" fillId="0" borderId="1" applyAlignment="1" pivotButton="0" quotePrefix="0" xfId="0">
      <alignment horizontal="left" vertical="center" wrapText="1"/>
    </xf>
    <xf numFmtId="0" fontId="5" fillId="6" borderId="1" applyAlignment="1" pivotButton="0" quotePrefix="0" xfId="0">
      <alignment horizontal="left" vertical="center" wrapText="1"/>
    </xf>
    <xf numFmtId="0" fontId="0" fillId="6" borderId="1" pivotButton="0" quotePrefix="0" xfId="0"/>
    <xf numFmtId="165" fontId="5" fillId="6" borderId="1" applyAlignment="1" pivotButton="0" quotePrefix="0" xfId="0">
      <alignment horizontal="right" vertical="center"/>
    </xf>
    <xf numFmtId="0" fontId="5" fillId="0" borderId="0" applyAlignment="1" pivotButton="0" quotePrefix="0" xfId="0">
      <alignment horizontal="left" vertical="center" wrapText="1"/>
    </xf>
    <xf numFmtId="164" fontId="2" fillId="4" borderId="1" applyAlignment="1" applyProtection="1" pivotButton="0" quotePrefix="0" xfId="0">
      <alignment horizontal="left" vertical="center" wrapText="1"/>
      <protection locked="0" hidden="0"/>
    </xf>
    <xf numFmtId="0" fontId="0" fillId="5" borderId="1" pivotButton="0" quotePrefix="0" xfId="0"/>
    <xf numFmtId="0" fontId="2" fillId="3" borderId="1" applyAlignment="1" pivotButton="0" quotePrefix="0" xfId="0">
      <alignment horizontal="left" vertical="center" wrapText="1"/>
    </xf>
    <xf numFmtId="1" fontId="2" fillId="4" borderId="1" applyAlignment="1" applyProtection="1" pivotButton="0" quotePrefix="0" xfId="0">
      <alignment horizontal="center" vertical="center" wrapText="1"/>
      <protection locked="0" hidden="0"/>
    </xf>
    <xf numFmtId="165" fontId="2" fillId="0" borderId="1" applyAlignment="1" pivotButton="0" quotePrefix="0" xfId="0">
      <alignment horizontal="right" vertical="center"/>
    </xf>
    <xf numFmtId="168" fontId="5" fillId="3" borderId="1" applyAlignment="1" pivotButton="0" quotePrefix="0" xfId="0">
      <alignment horizontal="center" vertical="center" wrapText="1"/>
    </xf>
    <xf numFmtId="169" fontId="2" fillId="0" borderId="1" applyAlignment="1" pivotButton="0" quotePrefix="0" xfId="0">
      <alignment horizontal="center" vertical="center" wrapText="1"/>
    </xf>
    <xf numFmtId="0" fontId="5" fillId="6" borderId="1" applyAlignment="1" pivotButton="0" quotePrefix="0" xfId="0">
      <alignment horizontal="center" vertical="center" wrapText="1"/>
    </xf>
    <xf numFmtId="169" fontId="5" fillId="6" borderId="1" applyAlignment="1" pivotButton="0" quotePrefix="0" xfId="0">
      <alignment horizontal="center" vertical="center" wrapText="1"/>
    </xf>
    <xf numFmtId="0" fontId="2" fillId="0" borderId="0" applyAlignment="1" pivotButton="0" quotePrefix="0" xfId="0">
      <alignment horizontal="left" vertical="top" wrapText="1"/>
    </xf>
    <xf numFmtId="170" fontId="6" fillId="0" borderId="1" applyAlignment="1" pivotButton="0" quotePrefix="0" xfId="0">
      <alignment horizontal="right" vertical="center"/>
    </xf>
    <xf numFmtId="0" fontId="4" fillId="0" borderId="0" applyAlignment="1" pivotButton="0" quotePrefix="0" xfId="0">
      <alignment horizontal="left" vertical="top" wrapText="1"/>
    </xf>
    <xf numFmtId="0" fontId="2" fillId="0" borderId="1" applyAlignment="1" pivotButton="0" quotePrefix="0" xfId="0">
      <alignment horizontal="center" vertical="center" wrapText="1"/>
    </xf>
    <xf numFmtId="0" fontId="2" fillId="0"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45"/>
  <sheetViews>
    <sheetView showGridLines="0" workbookViewId="0">
      <selection activeCell="A1" sqref="A1"/>
    </sheetView>
  </sheetViews>
  <sheetFormatPr baseColWidth="8" defaultRowHeight="15"/>
  <cols>
    <col width="3" customWidth="1" min="1" max="1"/>
    <col width="26" customWidth="1" min="2" max="2"/>
    <col width="88" customWidth="1" min="3" max="3"/>
    <col width="3" customWidth="1" min="4" max="4"/>
  </cols>
  <sheetData>
    <row r="1"/>
    <row r="2" ht="26" customHeight="1">
      <c r="B2" s="1" t="inlineStr">
        <is>
          <t>Cash Book Format in Excel</t>
        </is>
      </c>
    </row>
    <row r="3" ht="36" customHeight="1">
      <c r="B3" s="2" t="inlineStr">
        <is>
          <t>With a petty cash book and a day-end cash count, checked against the cash rules in force from 01-Apr-2026</t>
        </is>
      </c>
    </row>
    <row r="4"/>
    <row r="5" ht="19" customHeight="1">
      <c r="B5" s="3" t="inlineStr">
        <is>
          <t xml:space="preserve">  READ THIS FIRST</t>
        </is>
      </c>
      <c r="C5" s="4" t="n"/>
    </row>
    <row r="6" ht="44" customHeight="1">
      <c r="B6" s="5" t="inlineStr">
        <is>
          <t>The rules got new numbers</t>
        </is>
      </c>
      <c r="C6" s="6" t="inlineStr">
        <is>
          <t>On 01-Apr-2026 the Income-tax Act, 2025 replaced the 1961 Act. The cash limits are the same amounts, but 40A(3) is now section 36(4), 269ST is section 186 and 269SS is section 185. This workbook uses the new numbers and shows the old ones on the Cash Rules sheet.</t>
        </is>
      </c>
    </row>
    <row r="7" ht="31" customHeight="1">
      <c r="B7" s="5" t="inlineStr">
        <is>
          <t>The Check column is the point</t>
        </is>
      </c>
      <c r="C7" s="6" t="inlineStr">
        <is>
          <t>Every row is checked as you type. Pay one supplier more than ₹10,000 in cash in a day, or take ₹2,00,000 or more in cash for one party order, and the row says so, with the section.</t>
        </is>
      </c>
    </row>
    <row r="8" ht="31" customHeight="1">
      <c r="B8" s="5" t="inlineStr">
        <is>
          <t>Cash and bank, together</t>
        </is>
      </c>
      <c r="C8" s="6" t="inlineStr">
        <is>
          <t>UPI, card and bank transfers go in the Bank columns. Cash goes in the Cash columns. Moving cash to the bank, or drawing it out, is one row with both sides filled.</t>
        </is>
      </c>
    </row>
    <row r="9" ht="31" customHeight="1">
      <c r="B9" s="5" t="inlineStr">
        <is>
          <t>Names have to match</t>
        </is>
      </c>
      <c r="C9" s="6" t="inlineStr">
        <is>
          <t>The cash limits count everything paid to, or received from, one person in a day. The book adds rows up by date and name, so write a supplier's name the same way every time.</t>
        </is>
      </c>
    </row>
    <row r="10"/>
    <row r="11" ht="19" customHeight="1">
      <c r="B11" s="3" t="inlineStr">
        <is>
          <t xml:space="preserve">  WHAT IS IN THIS WORKBOOK</t>
        </is>
      </c>
      <c r="C11" s="4" t="n"/>
    </row>
    <row r="12" ht="31" customHeight="1">
      <c r="B12" s="5" t="inlineStr">
        <is>
          <t>Cash Book</t>
        </is>
      </c>
      <c r="C12" s="6" t="inlineStr">
        <is>
          <t>The main book: cash and bank side by side, running balances, and a Check column for every row. 300 rows.</t>
        </is>
      </c>
    </row>
    <row r="13" ht="31" customHeight="1">
      <c r="B13" s="5" t="inlineStr">
        <is>
          <t>Petty Cash Book</t>
        </is>
      </c>
      <c r="C13" s="6" t="inlineStr">
        <is>
          <t>A fixed float for small expenses, spread over seven heads, with the top-up needed to restore the float. 150 rows.</t>
        </is>
      </c>
    </row>
    <row r="14" ht="31" customHeight="1">
      <c r="B14" s="5" t="inlineStr">
        <is>
          <t>Day-End Cash Count</t>
        </is>
      </c>
      <c r="C14" s="6" t="inlineStr">
        <is>
          <t>Count the drawer by note and compare it with the Cash Book for that date. Shows any shortage or excess.</t>
        </is>
      </c>
    </row>
    <row r="15" ht="31" customHeight="1">
      <c r="B15" s="5" t="inlineStr">
        <is>
          <t>Monthly Summary</t>
        </is>
      </c>
      <c r="C15" s="6" t="inlineStr">
        <is>
          <t>Twelve months of cash and bank in and out, month-end balances, flagged entries, and the 5% cash test that decides your tax audit limit.</t>
        </is>
      </c>
    </row>
    <row r="16" ht="31" customHeight="1">
      <c r="B16" s="5" t="inlineStr">
        <is>
          <t>Cash Rules</t>
        </is>
      </c>
      <c r="C16" s="6" t="inlineStr">
        <is>
          <t>The provisions behind every message in the Check column, quoted or summarised from the Acts.</t>
        </is>
      </c>
    </row>
    <row r="17" ht="44" customHeight="1">
      <c r="B17" s="5" t="inlineStr">
        <is>
          <t>Example Cash Book, Example Petty Cash, Example Day-End Count</t>
        </is>
      </c>
      <c r="C17" s="6" t="inlineStr">
        <is>
          <t>One week at a made-up cafe, filled in. Five Cash Book rows are flagged on purpose, under three rules, and the count comes out short, so you can see what each looks like.</t>
        </is>
      </c>
    </row>
    <row r="18"/>
    <row r="19" ht="19" customHeight="1">
      <c r="B19" s="3" t="inlineStr">
        <is>
          <t xml:space="preserve">  HOW TO USE IT</t>
        </is>
      </c>
      <c r="C19" s="4" t="n"/>
    </row>
    <row r="20" ht="31" customHeight="1">
      <c r="B20" s="5" t="inlineStr">
        <is>
          <t>Step 1</t>
        </is>
      </c>
      <c r="C20" s="6" t="inlineStr">
        <is>
          <t>Open the three Example sheets first. They show a filled week and what a flagged row looks like.</t>
        </is>
      </c>
    </row>
    <row r="21" ht="31" customHeight="1">
      <c r="B21" s="5" t="inlineStr">
        <is>
          <t>Step 2</t>
        </is>
      </c>
      <c r="C21" s="6" t="inlineStr">
        <is>
          <t>On the Cash Book, fill the business name, the date your financial year starts, and your opening cash in hand and bank balance.</t>
        </is>
      </c>
    </row>
    <row r="22" ht="57" customHeight="1">
      <c r="B22" s="5" t="inlineStr">
        <is>
          <t>Step 3</t>
        </is>
      </c>
      <c r="C22" s="6" t="inlineStr">
        <is>
          <t>Enter every receipt and payment as it happens: date, bill or voucher number, who paid or was paid, the head of account and the amount in the right column. Each row is either money in or money out; use separate rows. Pay three workers, enter three rows, one per person: the cash limit is per person.</t>
        </is>
      </c>
    </row>
    <row r="23" ht="44" customHeight="1">
      <c r="B23" s="5" t="inlineStr">
        <is>
          <t>Step 4</t>
        </is>
      </c>
      <c r="C23" s="6" t="inlineStr">
        <is>
          <t>Enter the day's walk-in sales as one total under 'Counter sales: day's total (many customers)'. A single customer's bill of ₹2,00,000 or more must still not be received in cash, so enter a large order under 'Sales to a named customer' with the customer's name.</t>
        </is>
      </c>
    </row>
    <row r="24" ht="31" customHeight="1">
      <c r="B24" s="5" t="inlineStr">
        <is>
          <t>Step 5</t>
        </is>
      </c>
      <c r="C24" s="6" t="inlineStr">
        <is>
          <t>For a party, wedding or catering order paid in parts, type the same reference in 'Event or order ref' on each part. The book adds them up for the ₹2,00,000 limit.</t>
        </is>
      </c>
    </row>
    <row r="25" ht="31" customHeight="1">
      <c r="B25" s="5" t="inlineStr">
        <is>
          <t>Step 6</t>
        </is>
      </c>
      <c r="C25" s="6" t="inlineStr">
        <is>
          <t>Read the Check column before you close for the day. Anything other than OK is explained on the Cash Rules sheet.</t>
        </is>
      </c>
    </row>
    <row r="26" ht="31" customHeight="1">
      <c r="B26" s="5" t="inlineStr">
        <is>
          <t>Step 7</t>
        </is>
      </c>
      <c r="C26" s="6" t="inlineStr">
        <is>
          <t>When the 300 rows fill up, save a copy of the file for the next period and enter this one's closing cash in hand and bank balance as its opening figures.</t>
        </is>
      </c>
    </row>
    <row r="27" ht="31" customHeight="1">
      <c r="B27" s="5" t="inlineStr">
        <is>
          <t>Step 8</t>
        </is>
      </c>
      <c r="C27" s="6" t="inlineStr">
        <is>
          <t>At closing, count the drawer on Day-End Cash Count. A difference means an entry is missing or the cash is out.</t>
        </is>
      </c>
    </row>
    <row r="28" ht="44" customHeight="1">
      <c r="B28" s="5" t="inlineStr">
        <is>
          <t>Step 9</t>
        </is>
      </c>
      <c r="C28" s="6" t="inlineStr">
        <is>
          <t>Keep petty cash on its own sheet. When you top it up, enter the amount on both sheets: 'Top-up received' on Petty Cash Book, and a payment under 'Petty cash top-up' on the Cash Book.</t>
        </is>
      </c>
    </row>
    <row r="29"/>
    <row r="30" ht="19" customHeight="1">
      <c r="B30" s="3" t="inlineStr">
        <is>
          <t xml:space="preserve">  THE CASH LIMITS IN ONE LOOK</t>
        </is>
      </c>
      <c r="C30" s="4" t="n"/>
    </row>
    <row r="31" ht="31" customHeight="1">
      <c r="B31" s="5" t="inlineStr">
        <is>
          <t>Paying an expense</t>
        </is>
      </c>
      <c r="C31" s="6" t="inlineStr">
        <is>
          <t>More than ₹10,000 in cash to one person in a day is not deductible (s.36(4)). ₹35,000 for goods transporters (s.36(6)).</t>
        </is>
      </c>
    </row>
    <row r="32" ht="31" customHeight="1">
      <c r="B32" s="5" t="inlineStr">
        <is>
          <t>Buying an asset</t>
        </is>
      </c>
      <c r="C32" s="6" t="inlineStr">
        <is>
          <t>Pay more than ₹10,000 in cash in a day for an asset and that whole payment is left out of the asset's cost (s.39(2)).</t>
        </is>
      </c>
    </row>
    <row r="33" ht="31" customHeight="1">
      <c r="B33" s="5" t="inlineStr">
        <is>
          <t>Taking or repaying a loan</t>
        </is>
      </c>
      <c r="C33" s="6" t="inlineStr">
        <is>
          <t>₹20,000 or more must not be taken in cash (s.185) or repaid in cash (s.188). The penalty can equal the amount.</t>
        </is>
      </c>
    </row>
    <row r="34" ht="31" customHeight="1">
      <c r="B34" s="5" t="inlineStr">
        <is>
          <t>Receiving money</t>
        </is>
      </c>
      <c r="C34" s="6" t="inlineStr">
        <is>
          <t>₹2,00,000 or more must not be received in cash from one person in a day, in one transaction, or for one event (s.186). The penalty can equal the amount received.</t>
        </is>
      </c>
    </row>
    <row r="35"/>
    <row r="36" ht="19" customHeight="1">
      <c r="B36" s="3" t="inlineStr">
        <is>
          <t xml:space="preserve">  WHAT THIS WORKBOOK DOES NOT DO</t>
        </is>
      </c>
      <c r="C36" s="4" t="n"/>
    </row>
    <row r="37" ht="31" customHeight="1">
      <c r="B37" s="6" t="inlineStr">
        <is>
          <t>•  It does not know the exceptions the Income-tax Rules allow to the ₹10,000 rule. A flag means look, not that you are wrong.</t>
        </is>
      </c>
      <c r="C37" s="7" t="n"/>
    </row>
    <row r="38" ht="31" customHeight="1">
      <c r="B38" s="6" t="inlineStr">
        <is>
          <t>•  It checks a cash loan entry on its own. The ₹20,000 limit also counts earlier loans from the same person still unpaid.</t>
        </is>
      </c>
      <c r="C38" s="7" t="n"/>
    </row>
    <row r="39" ht="31" customHeight="1">
      <c r="B39" s="6" t="inlineStr">
        <is>
          <t>•  It does not replace your bills. Every sale still needs its tax invoice or bill of supply under GST, and every payment its bill or voucher.</t>
        </is>
      </c>
      <c r="C39" s="7" t="n"/>
    </row>
    <row r="40" ht="18" customHeight="1">
      <c r="B40" s="6" t="inlineStr">
        <is>
          <t>•  It is not a ledger or a return. Your accountant posts these entries to the accounts.</t>
        </is>
      </c>
      <c r="C40" s="7" t="n"/>
    </row>
    <row r="41" ht="18" customHeight="1">
      <c r="B41" s="6" t="inlineStr">
        <is>
          <t>•  General guidance, not tax advice.</t>
        </is>
      </c>
      <c r="C41" s="7" t="n"/>
    </row>
    <row r="42"/>
    <row r="43" ht="28" customHeight="1">
      <c r="B43" s="8" t="inlineStr">
        <is>
          <t>Yellow cells are for you to fill. Every other cell is worked out and locked; the sheets have no password, so Review &gt; Unprotect Sheet opens them if you need to. Amounts are in rupees.</t>
        </is>
      </c>
      <c r="C43" s="9" t="n"/>
    </row>
    <row r="44"/>
    <row r="45" ht="16" customHeight="1">
      <c r="B45"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14">
    <mergeCell ref="B39:C39"/>
    <mergeCell ref="B30:C30"/>
    <mergeCell ref="B2:C2"/>
    <mergeCell ref="B38:C38"/>
    <mergeCell ref="B11:C11"/>
    <mergeCell ref="B3:C3"/>
    <mergeCell ref="B19:C19"/>
    <mergeCell ref="B5:C5"/>
    <mergeCell ref="B37:C37"/>
    <mergeCell ref="B45:C45"/>
    <mergeCell ref="B36:C36"/>
    <mergeCell ref="B40:C40"/>
    <mergeCell ref="B41:C41"/>
    <mergeCell ref="B43:C43"/>
  </mergeCells>
  <pageMargins left="0.3" right="0.3" top="0.4" bottom="0.4"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Y320"/>
  <sheetViews>
    <sheetView workbookViewId="0">
      <pane xSplit="2" ySplit="15" topLeftCell="C16" activePane="bottomRight" state="frozen"/>
      <selection pane="topRight"/>
      <selection pane="bottomLeft"/>
      <selection pane="bottomRight" activeCell="A1" sqref="A1"/>
    </sheetView>
  </sheetViews>
  <sheetFormatPr baseColWidth="8" defaultRowHeight="15"/>
  <cols>
    <col width="2" customWidth="1" min="1" max="1"/>
    <col width="13" customWidth="1" min="2" max="2"/>
    <col width="10" customWidth="1" min="3" max="3"/>
    <col width="30" customWidth="1" min="4" max="4"/>
    <col width="14" customWidth="1" min="5" max="5"/>
    <col width="30" customWidth="1" min="6" max="6"/>
    <col width="13" customWidth="1" min="7" max="7"/>
    <col width="13" customWidth="1" min="8" max="8"/>
    <col width="13" customWidth="1" min="9" max="9"/>
    <col width="13" customWidth="1" min="10" max="10"/>
    <col width="14" customWidth="1" min="11" max="11"/>
    <col width="14" customWidth="1" min="12" max="12"/>
    <col width="52" customWidth="1" min="13" max="13"/>
    <col width="2"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s>
  <sheetData>
    <row r="1"/>
    <row r="2" ht="26" customHeight="1">
      <c r="B2" s="1" t="inlineStr">
        <is>
          <t>CASH BOOK  (cash and bank)</t>
        </is>
      </c>
    </row>
    <row r="3" ht="16" customHeight="1">
      <c r="B3" s="11" t="inlineStr">
        <is>
          <t>One row per receipt or payment. Fill the yellow cells; the balances and the Check column work themselves out.</t>
        </is>
      </c>
    </row>
    <row r="4"/>
    <row r="5" ht="19" customHeight="1">
      <c r="B5" s="3" t="inlineStr">
        <is>
          <t xml:space="preserve">  SET UP</t>
        </is>
      </c>
      <c r="C5" s="4" t="n"/>
      <c r="D5" s="4" t="n"/>
      <c r="E5" s="4" t="n"/>
      <c r="F5" s="4" t="n"/>
      <c r="G5" s="4" t="n"/>
      <c r="H5" s="4" t="n"/>
      <c r="I5" s="4" t="n"/>
      <c r="J5" s="4" t="n"/>
      <c r="K5" s="4" t="n"/>
      <c r="L5" s="4" t="n"/>
      <c r="M5" s="4" t="n"/>
    </row>
    <row r="6" ht="18" customHeight="1">
      <c r="B6" s="12" t="inlineStr">
        <is>
          <t>Name of the business</t>
        </is>
      </c>
      <c r="C6" s="13" t="n"/>
      <c r="D6" s="13" t="n"/>
      <c r="E6" s="14" t="n"/>
      <c r="F6" s="15" t="n"/>
    </row>
    <row r="7" ht="18" customHeight="1">
      <c r="B7" s="12" t="inlineStr">
        <is>
          <t>Financial year starts on (usually 01-Apr)</t>
        </is>
      </c>
      <c r="C7" s="13" t="n"/>
      <c r="D7" s="13" t="n"/>
      <c r="E7" s="16" t="n"/>
      <c r="F7" s="15" t="n"/>
    </row>
    <row r="8" ht="18" customHeight="1">
      <c r="B8" s="12" t="inlineStr">
        <is>
          <t>Opening cash in hand (₹)</t>
        </is>
      </c>
      <c r="C8" s="13" t="n"/>
      <c r="D8" s="13" t="n"/>
      <c r="E8" s="17" t="n"/>
      <c r="F8" s="15" t="n"/>
    </row>
    <row r="9" ht="18" customHeight="1">
      <c r="B9" s="12" t="inlineStr">
        <is>
          <t>Opening bank balance (₹)</t>
        </is>
      </c>
      <c r="C9" s="13" t="n"/>
      <c r="D9" s="13" t="n"/>
      <c r="E9" s="17" t="n"/>
      <c r="F9" s="15" t="n"/>
    </row>
    <row r="10"/>
    <row r="11" ht="19" customHeight="1">
      <c r="B11" s="3" t="inlineStr">
        <is>
          <t xml:space="preserve">  WHERE YOU STAND</t>
        </is>
      </c>
      <c r="C11" s="4" t="n"/>
      <c r="D11" s="4" t="n"/>
      <c r="E11" s="4" t="n"/>
      <c r="F11" s="4" t="n"/>
      <c r="G11" s="4" t="n"/>
      <c r="H11" s="4" t="n"/>
      <c r="I11" s="4" t="n"/>
      <c r="J11" s="4" t="n"/>
      <c r="K11" s="4" t="n"/>
      <c r="L11" s="4" t="n"/>
      <c r="M11" s="4" t="n"/>
    </row>
    <row r="12" ht="18" customHeight="1">
      <c r="B12" s="12" t="inlineStr">
        <is>
          <t>Cash in hand now (₹)</t>
        </is>
      </c>
      <c r="C12" s="13" t="n"/>
      <c r="D12" s="13" t="n"/>
      <c r="E12" s="18">
        <f>N($E$8)+SUM($G$16:$G$315)-SUM($I$16:$I$315)</f>
        <v/>
      </c>
      <c r="F12" s="7" t="n"/>
      <c r="G12" s="12" t="inlineStr">
        <is>
          <t>Bank balance now (₹)</t>
        </is>
      </c>
      <c r="H12" s="13" t="n"/>
      <c r="I12" s="18">
        <f>N($E$9)+SUM($H$16:$H$315)-SUM($J$16:$J$315)</f>
        <v/>
      </c>
      <c r="J12" s="7" t="n"/>
      <c r="K12" s="12" t="inlineStr">
        <is>
          <t>Entries to look at</t>
        </is>
      </c>
      <c r="L12" s="13" t="n"/>
      <c r="M12" s="19">
        <f>SUM($Y$16:$Y$315)</f>
        <v/>
      </c>
    </row>
    <row r="13" ht="16" customHeight="1">
      <c r="B13" s="11" t="inlineStr">
        <is>
          <t>Anything other than OK in the Check column is something to look at before the day closes. The Cash Rules sheet explains each message.</t>
        </is>
      </c>
    </row>
    <row r="14"/>
    <row r="15" ht="48" customHeight="1">
      <c r="B15" s="20" t="inlineStr">
        <is>
          <t>Date</t>
        </is>
      </c>
      <c r="C15" s="20" t="inlineStr">
        <is>
          <t>Voucher or bill no.</t>
        </is>
      </c>
      <c r="D15" s="20" t="inlineStr">
        <is>
          <t>Paid to / received from</t>
        </is>
      </c>
      <c r="E15" s="20" t="inlineStr">
        <is>
          <t>Event or order ref (optional)</t>
        </is>
      </c>
      <c r="F15" s="20" t="inlineStr">
        <is>
          <t>Head of account</t>
        </is>
      </c>
      <c r="G15" s="20" t="inlineStr">
        <is>
          <t>Cash in</t>
        </is>
      </c>
      <c r="H15" s="20" t="inlineStr">
        <is>
          <t>Bank in (incl. UPI, card)</t>
        </is>
      </c>
      <c r="I15" s="20" t="inlineStr">
        <is>
          <t>Cash out</t>
        </is>
      </c>
      <c r="J15" s="20" t="inlineStr">
        <is>
          <t>Bank out</t>
        </is>
      </c>
      <c r="K15" s="20" t="inlineStr">
        <is>
          <t>Cash in hand</t>
        </is>
      </c>
      <c r="L15" s="20" t="inlineStr">
        <is>
          <t>Bank balance</t>
        </is>
      </c>
      <c r="M15" s="20" t="inlineStr">
        <is>
          <t>Check</t>
        </is>
      </c>
    </row>
    <row r="16">
      <c r="B16" s="21" t="n"/>
      <c r="C16" s="22" t="n"/>
      <c r="D16" s="14" t="n"/>
      <c r="E16" s="22" t="n"/>
      <c r="F16" s="14" t="n"/>
      <c r="G16" s="23" t="n"/>
      <c r="H16" s="23" t="n"/>
      <c r="I16" s="23" t="n"/>
      <c r="J16" s="23" t="n"/>
      <c r="K16" s="24">
        <f>IF(COUNT(G16:J16)=0,"",N($E$8)+SUM(G$16:G16)-SUM(I$16:I16))</f>
        <v/>
      </c>
      <c r="L16" s="24">
        <f>IF(COUNT(G16:J16)=0,"",N($E$9)+SUM(H$16:H16)-SUM(J$16:J16))</f>
        <v/>
      </c>
      <c r="M16" s="25">
        <f>IF(COUNT(G16:J16)=0,"",IF(B16="","Enter the date",IF(D16="","Enter who was paid or who paid",IF(F16="","Pick a head of account",IF(O16="?","Pick a head from the list",IF(AND(O16&lt;&gt;"C1",O16&lt;&gt;"C2",N(G16)+N(H16)&gt;0,N(I16)+N(J16)&gt;0),"Put money in and money out on separate rows",IF(K16&lt;0,"Cash in hand below zero: an entry is missing or wrong",IF(AND(O16="C1",ROUND(N(I16)-N(H16),2)&lt;&gt;0),"Cash deposited: cash out and bank in should be equal",IF(AND(O16="C2",ROUND(N(J16)-N(G16),2)&lt;&gt;0),"Cash withdrawn: bank out and cash in should be equal",IF(P16&gt;10000,"Cash paid to this party today is over ₹10,000: not deductible, s.36(4)",IF(Q16&gt;35000,"Cash freight to this transporter today is over ₹35,000: not deductible, s.36(6)",IF(R16&gt;10000,"Asset paid in cash over ₹10,000 today: left out of its cost, s.39(2)",IF(AND(O16="T",N(G16)&gt;=20000),"Loan of ₹20,000 or more taken in cash: barred, s.185",IF(AND(O16="L",N(I16)&gt;=20000),"Loan of ₹20,000 or more repaid in cash: barred, s.188",IF(S16&gt;=200000,"₹2,00,000 or more in cash from this party today: barred, s.186",IF(T16&gt;=200000,"₹2,00,000 or more in cash for this event or order: barred, s.186","OK"))))))))))))))))</f>
        <v/>
      </c>
      <c r="O16">
        <f>IF(F16="","",IFERROR(VLOOKUP(F16,Lists!$A$2:$B$22,2,FALSE),"?"))</f>
        <v/>
      </c>
      <c r="P16">
        <f>IF(OR(O16&lt;&gt;"E",N(I16)=0),0,SUMIFS($I$16:$I$315,$B$16:$B$315,B16,$D$16:$D$315,D16,$O$16:$O$315,"E"))</f>
        <v/>
      </c>
      <c r="Q16">
        <f>IF(OR(O16&lt;&gt;"F",N(I16)=0),0,SUMIFS($I$16:$I$315,$B$16:$B$315,B16,$D$16:$D$315,D16,$O$16:$O$315,"F"))</f>
        <v/>
      </c>
      <c r="R16">
        <f>IF(OR(O16&lt;&gt;"A",N(I16)=0),0,SUMIFS($I$16:$I$315,$B$16:$B$315,B16,$D$16:$D$315,D16,$O$16:$O$315,"A"))</f>
        <v/>
      </c>
      <c r="S16">
        <f>IF(OR(O16&lt;&gt;"S",N(G16)=0),0,SUMIFS($G$16:$G$315,$B$16:$B$315,B16,$D$16:$D$315,D16,$O$16:$O$315,"S"))</f>
        <v/>
      </c>
      <c r="T16">
        <f>IF(OR(O16&lt;&gt;"S",E16="",N(G16)=0),0,SUMIFS($G$16:$G$315,$E$16:$E$315,E16,$O$16:$O$315,"S"))</f>
        <v/>
      </c>
      <c r="U16">
        <f>IF(O16="C2",0,N(G16))</f>
        <v/>
      </c>
      <c r="V16">
        <f>IF(O16="C1",0,N(I16))</f>
        <v/>
      </c>
      <c r="W16">
        <f>IF(O16="C1",0,N(H16))</f>
        <v/>
      </c>
      <c r="X16">
        <f>IF(O16="C2",0,N(J16))</f>
        <v/>
      </c>
      <c r="Y16">
        <f>IF(OR(M16="",M16="OK"),0,1)</f>
        <v/>
      </c>
    </row>
    <row r="17">
      <c r="B17" s="21" t="n"/>
      <c r="C17" s="22" t="n"/>
      <c r="D17" s="14" t="n"/>
      <c r="E17" s="22" t="n"/>
      <c r="F17" s="14" t="n"/>
      <c r="G17" s="23" t="n"/>
      <c r="H17" s="23" t="n"/>
      <c r="I17" s="23" t="n"/>
      <c r="J17" s="23" t="n"/>
      <c r="K17" s="24">
        <f>IF(COUNT(G17:J17)=0,"",N($E$8)+SUM(G$16:G17)-SUM(I$16:I17))</f>
        <v/>
      </c>
      <c r="L17" s="24">
        <f>IF(COUNT(G17:J17)=0,"",N($E$9)+SUM(H$16:H17)-SUM(J$16:J17))</f>
        <v/>
      </c>
      <c r="M17" s="25">
        <f>IF(COUNT(G17:J17)=0,"",IF(B17="","Enter the date",IF(D17="","Enter who was paid or who paid",IF(F17="","Pick a head of account",IF(O17="?","Pick a head from the list",IF(AND(O17&lt;&gt;"C1",O17&lt;&gt;"C2",N(G17)+N(H17)&gt;0,N(I17)+N(J17)&gt;0),"Put money in and money out on separate rows",IF(K17&lt;0,"Cash in hand below zero: an entry is missing or wrong",IF(AND(O17="C1",ROUND(N(I17)-N(H17),2)&lt;&gt;0),"Cash deposited: cash out and bank in should be equal",IF(AND(O17="C2",ROUND(N(J17)-N(G17),2)&lt;&gt;0),"Cash withdrawn: bank out and cash in should be equal",IF(P17&gt;10000,"Cash paid to this party today is over ₹10,000: not deductible, s.36(4)",IF(Q17&gt;35000,"Cash freight to this transporter today is over ₹35,000: not deductible, s.36(6)",IF(R17&gt;10000,"Asset paid in cash over ₹10,000 today: left out of its cost, s.39(2)",IF(AND(O17="T",N(G17)&gt;=20000),"Loan of ₹20,000 or more taken in cash: barred, s.185",IF(AND(O17="L",N(I17)&gt;=20000),"Loan of ₹20,000 or more repaid in cash: barred, s.188",IF(S17&gt;=200000,"₹2,00,000 or more in cash from this party today: barred, s.186",IF(T17&gt;=200000,"₹2,00,000 or more in cash for this event or order: barred, s.186","OK"))))))))))))))))</f>
        <v/>
      </c>
      <c r="O17">
        <f>IF(F17="","",IFERROR(VLOOKUP(F17,Lists!$A$2:$B$22,2,FALSE),"?"))</f>
        <v/>
      </c>
      <c r="P17">
        <f>IF(OR(O17&lt;&gt;"E",N(I17)=0),0,SUMIFS($I$16:$I$315,$B$16:$B$315,B17,$D$16:$D$315,D17,$O$16:$O$315,"E"))</f>
        <v/>
      </c>
      <c r="Q17">
        <f>IF(OR(O17&lt;&gt;"F",N(I17)=0),0,SUMIFS($I$16:$I$315,$B$16:$B$315,B17,$D$16:$D$315,D17,$O$16:$O$315,"F"))</f>
        <v/>
      </c>
      <c r="R17">
        <f>IF(OR(O17&lt;&gt;"A",N(I17)=0),0,SUMIFS($I$16:$I$315,$B$16:$B$315,B17,$D$16:$D$315,D17,$O$16:$O$315,"A"))</f>
        <v/>
      </c>
      <c r="S17">
        <f>IF(OR(O17&lt;&gt;"S",N(G17)=0),0,SUMIFS($G$16:$G$315,$B$16:$B$315,B17,$D$16:$D$315,D17,$O$16:$O$315,"S"))</f>
        <v/>
      </c>
      <c r="T17">
        <f>IF(OR(O17&lt;&gt;"S",E17="",N(G17)=0),0,SUMIFS($G$16:$G$315,$E$16:$E$315,E17,$O$16:$O$315,"S"))</f>
        <v/>
      </c>
      <c r="U17">
        <f>IF(O17="C2",0,N(G17))</f>
        <v/>
      </c>
      <c r="V17">
        <f>IF(O17="C1",0,N(I17))</f>
        <v/>
      </c>
      <c r="W17">
        <f>IF(O17="C1",0,N(H17))</f>
        <v/>
      </c>
      <c r="X17">
        <f>IF(O17="C2",0,N(J17))</f>
        <v/>
      </c>
      <c r="Y17">
        <f>IF(OR(M17="",M17="OK"),0,1)</f>
        <v/>
      </c>
    </row>
    <row r="18">
      <c r="B18" s="21" t="n"/>
      <c r="C18" s="22" t="n"/>
      <c r="D18" s="14" t="n"/>
      <c r="E18" s="22" t="n"/>
      <c r="F18" s="14" t="n"/>
      <c r="G18" s="23" t="n"/>
      <c r="H18" s="23" t="n"/>
      <c r="I18" s="23" t="n"/>
      <c r="J18" s="23" t="n"/>
      <c r="K18" s="24">
        <f>IF(COUNT(G18:J18)=0,"",N($E$8)+SUM(G$16:G18)-SUM(I$16:I18))</f>
        <v/>
      </c>
      <c r="L18" s="24">
        <f>IF(COUNT(G18:J18)=0,"",N($E$9)+SUM(H$16:H18)-SUM(J$16:J18))</f>
        <v/>
      </c>
      <c r="M18" s="25">
        <f>IF(COUNT(G18:J18)=0,"",IF(B18="","Enter the date",IF(D18="","Enter who was paid or who paid",IF(F18="","Pick a head of account",IF(O18="?","Pick a head from the list",IF(AND(O18&lt;&gt;"C1",O18&lt;&gt;"C2",N(G18)+N(H18)&gt;0,N(I18)+N(J18)&gt;0),"Put money in and money out on separate rows",IF(K18&lt;0,"Cash in hand below zero: an entry is missing or wrong",IF(AND(O18="C1",ROUND(N(I18)-N(H18),2)&lt;&gt;0),"Cash deposited: cash out and bank in should be equal",IF(AND(O18="C2",ROUND(N(J18)-N(G18),2)&lt;&gt;0),"Cash withdrawn: bank out and cash in should be equal",IF(P18&gt;10000,"Cash paid to this party today is over ₹10,000: not deductible, s.36(4)",IF(Q18&gt;35000,"Cash freight to this transporter today is over ₹35,000: not deductible, s.36(6)",IF(R18&gt;10000,"Asset paid in cash over ₹10,000 today: left out of its cost, s.39(2)",IF(AND(O18="T",N(G18)&gt;=20000),"Loan of ₹20,000 or more taken in cash: barred, s.185",IF(AND(O18="L",N(I18)&gt;=20000),"Loan of ₹20,000 or more repaid in cash: barred, s.188",IF(S18&gt;=200000,"₹2,00,000 or more in cash from this party today: barred, s.186",IF(T18&gt;=200000,"₹2,00,000 or more in cash for this event or order: barred, s.186","OK"))))))))))))))))</f>
        <v/>
      </c>
      <c r="O18">
        <f>IF(F18="","",IFERROR(VLOOKUP(F18,Lists!$A$2:$B$22,2,FALSE),"?"))</f>
        <v/>
      </c>
      <c r="P18">
        <f>IF(OR(O18&lt;&gt;"E",N(I18)=0),0,SUMIFS($I$16:$I$315,$B$16:$B$315,B18,$D$16:$D$315,D18,$O$16:$O$315,"E"))</f>
        <v/>
      </c>
      <c r="Q18">
        <f>IF(OR(O18&lt;&gt;"F",N(I18)=0),0,SUMIFS($I$16:$I$315,$B$16:$B$315,B18,$D$16:$D$315,D18,$O$16:$O$315,"F"))</f>
        <v/>
      </c>
      <c r="R18">
        <f>IF(OR(O18&lt;&gt;"A",N(I18)=0),0,SUMIFS($I$16:$I$315,$B$16:$B$315,B18,$D$16:$D$315,D18,$O$16:$O$315,"A"))</f>
        <v/>
      </c>
      <c r="S18">
        <f>IF(OR(O18&lt;&gt;"S",N(G18)=0),0,SUMIFS($G$16:$G$315,$B$16:$B$315,B18,$D$16:$D$315,D18,$O$16:$O$315,"S"))</f>
        <v/>
      </c>
      <c r="T18">
        <f>IF(OR(O18&lt;&gt;"S",E18="",N(G18)=0),0,SUMIFS($G$16:$G$315,$E$16:$E$315,E18,$O$16:$O$315,"S"))</f>
        <v/>
      </c>
      <c r="U18">
        <f>IF(O18="C2",0,N(G18))</f>
        <v/>
      </c>
      <c r="V18">
        <f>IF(O18="C1",0,N(I18))</f>
        <v/>
      </c>
      <c r="W18">
        <f>IF(O18="C1",0,N(H18))</f>
        <v/>
      </c>
      <c r="X18">
        <f>IF(O18="C2",0,N(J18))</f>
        <v/>
      </c>
      <c r="Y18">
        <f>IF(OR(M18="",M18="OK"),0,1)</f>
        <v/>
      </c>
    </row>
    <row r="19">
      <c r="B19" s="21" t="n"/>
      <c r="C19" s="22" t="n"/>
      <c r="D19" s="14" t="n"/>
      <c r="E19" s="22" t="n"/>
      <c r="F19" s="14" t="n"/>
      <c r="G19" s="23" t="n"/>
      <c r="H19" s="23" t="n"/>
      <c r="I19" s="23" t="n"/>
      <c r="J19" s="23" t="n"/>
      <c r="K19" s="24">
        <f>IF(COUNT(G19:J19)=0,"",N($E$8)+SUM(G$16:G19)-SUM(I$16:I19))</f>
        <v/>
      </c>
      <c r="L19" s="24">
        <f>IF(COUNT(G19:J19)=0,"",N($E$9)+SUM(H$16:H19)-SUM(J$16:J19))</f>
        <v/>
      </c>
      <c r="M19" s="25">
        <f>IF(COUNT(G19:J19)=0,"",IF(B19="","Enter the date",IF(D19="","Enter who was paid or who paid",IF(F19="","Pick a head of account",IF(O19="?","Pick a head from the list",IF(AND(O19&lt;&gt;"C1",O19&lt;&gt;"C2",N(G19)+N(H19)&gt;0,N(I19)+N(J19)&gt;0),"Put money in and money out on separate rows",IF(K19&lt;0,"Cash in hand below zero: an entry is missing or wrong",IF(AND(O19="C1",ROUND(N(I19)-N(H19),2)&lt;&gt;0),"Cash deposited: cash out and bank in should be equal",IF(AND(O19="C2",ROUND(N(J19)-N(G19),2)&lt;&gt;0),"Cash withdrawn: bank out and cash in should be equal",IF(P19&gt;10000,"Cash paid to this party today is over ₹10,000: not deductible, s.36(4)",IF(Q19&gt;35000,"Cash freight to this transporter today is over ₹35,000: not deductible, s.36(6)",IF(R19&gt;10000,"Asset paid in cash over ₹10,000 today: left out of its cost, s.39(2)",IF(AND(O19="T",N(G19)&gt;=20000),"Loan of ₹20,000 or more taken in cash: barred, s.185",IF(AND(O19="L",N(I19)&gt;=20000),"Loan of ₹20,000 or more repaid in cash: barred, s.188",IF(S19&gt;=200000,"₹2,00,000 or more in cash from this party today: barred, s.186",IF(T19&gt;=200000,"₹2,00,000 or more in cash for this event or order: barred, s.186","OK"))))))))))))))))</f>
        <v/>
      </c>
      <c r="O19">
        <f>IF(F19="","",IFERROR(VLOOKUP(F19,Lists!$A$2:$B$22,2,FALSE),"?"))</f>
        <v/>
      </c>
      <c r="P19">
        <f>IF(OR(O19&lt;&gt;"E",N(I19)=0),0,SUMIFS($I$16:$I$315,$B$16:$B$315,B19,$D$16:$D$315,D19,$O$16:$O$315,"E"))</f>
        <v/>
      </c>
      <c r="Q19">
        <f>IF(OR(O19&lt;&gt;"F",N(I19)=0),0,SUMIFS($I$16:$I$315,$B$16:$B$315,B19,$D$16:$D$315,D19,$O$16:$O$315,"F"))</f>
        <v/>
      </c>
      <c r="R19">
        <f>IF(OR(O19&lt;&gt;"A",N(I19)=0),0,SUMIFS($I$16:$I$315,$B$16:$B$315,B19,$D$16:$D$315,D19,$O$16:$O$315,"A"))</f>
        <v/>
      </c>
      <c r="S19">
        <f>IF(OR(O19&lt;&gt;"S",N(G19)=0),0,SUMIFS($G$16:$G$315,$B$16:$B$315,B19,$D$16:$D$315,D19,$O$16:$O$315,"S"))</f>
        <v/>
      </c>
      <c r="T19">
        <f>IF(OR(O19&lt;&gt;"S",E19="",N(G19)=0),0,SUMIFS($G$16:$G$315,$E$16:$E$315,E19,$O$16:$O$315,"S"))</f>
        <v/>
      </c>
      <c r="U19">
        <f>IF(O19="C2",0,N(G19))</f>
        <v/>
      </c>
      <c r="V19">
        <f>IF(O19="C1",0,N(I19))</f>
        <v/>
      </c>
      <c r="W19">
        <f>IF(O19="C1",0,N(H19))</f>
        <v/>
      </c>
      <c r="X19">
        <f>IF(O19="C2",0,N(J19))</f>
        <v/>
      </c>
      <c r="Y19">
        <f>IF(OR(M19="",M19="OK"),0,1)</f>
        <v/>
      </c>
    </row>
    <row r="20">
      <c r="B20" s="21" t="n"/>
      <c r="C20" s="22" t="n"/>
      <c r="D20" s="14" t="n"/>
      <c r="E20" s="22" t="n"/>
      <c r="F20" s="14" t="n"/>
      <c r="G20" s="23" t="n"/>
      <c r="H20" s="23" t="n"/>
      <c r="I20" s="23" t="n"/>
      <c r="J20" s="23" t="n"/>
      <c r="K20" s="24">
        <f>IF(COUNT(G20:J20)=0,"",N($E$8)+SUM(G$16:G20)-SUM(I$16:I20))</f>
        <v/>
      </c>
      <c r="L20" s="24">
        <f>IF(COUNT(G20:J20)=0,"",N($E$9)+SUM(H$16:H20)-SUM(J$16:J20))</f>
        <v/>
      </c>
      <c r="M20" s="25">
        <f>IF(COUNT(G20:J20)=0,"",IF(B20="","Enter the date",IF(D20="","Enter who was paid or who paid",IF(F20="","Pick a head of account",IF(O20="?","Pick a head from the list",IF(AND(O20&lt;&gt;"C1",O20&lt;&gt;"C2",N(G20)+N(H20)&gt;0,N(I20)+N(J20)&gt;0),"Put money in and money out on separate rows",IF(K20&lt;0,"Cash in hand below zero: an entry is missing or wrong",IF(AND(O20="C1",ROUND(N(I20)-N(H20),2)&lt;&gt;0),"Cash deposited: cash out and bank in should be equal",IF(AND(O20="C2",ROUND(N(J20)-N(G20),2)&lt;&gt;0),"Cash withdrawn: bank out and cash in should be equal",IF(P20&gt;10000,"Cash paid to this party today is over ₹10,000: not deductible, s.36(4)",IF(Q20&gt;35000,"Cash freight to this transporter today is over ₹35,000: not deductible, s.36(6)",IF(R20&gt;10000,"Asset paid in cash over ₹10,000 today: left out of its cost, s.39(2)",IF(AND(O20="T",N(G20)&gt;=20000),"Loan of ₹20,000 or more taken in cash: barred, s.185",IF(AND(O20="L",N(I20)&gt;=20000),"Loan of ₹20,000 or more repaid in cash: barred, s.188",IF(S20&gt;=200000,"₹2,00,000 or more in cash from this party today: barred, s.186",IF(T20&gt;=200000,"₹2,00,000 or more in cash for this event or order: barred, s.186","OK"))))))))))))))))</f>
        <v/>
      </c>
      <c r="O20">
        <f>IF(F20="","",IFERROR(VLOOKUP(F20,Lists!$A$2:$B$22,2,FALSE),"?"))</f>
        <v/>
      </c>
      <c r="P20">
        <f>IF(OR(O20&lt;&gt;"E",N(I20)=0),0,SUMIFS($I$16:$I$315,$B$16:$B$315,B20,$D$16:$D$315,D20,$O$16:$O$315,"E"))</f>
        <v/>
      </c>
      <c r="Q20">
        <f>IF(OR(O20&lt;&gt;"F",N(I20)=0),0,SUMIFS($I$16:$I$315,$B$16:$B$315,B20,$D$16:$D$315,D20,$O$16:$O$315,"F"))</f>
        <v/>
      </c>
      <c r="R20">
        <f>IF(OR(O20&lt;&gt;"A",N(I20)=0),0,SUMIFS($I$16:$I$315,$B$16:$B$315,B20,$D$16:$D$315,D20,$O$16:$O$315,"A"))</f>
        <v/>
      </c>
      <c r="S20">
        <f>IF(OR(O20&lt;&gt;"S",N(G20)=0),0,SUMIFS($G$16:$G$315,$B$16:$B$315,B20,$D$16:$D$315,D20,$O$16:$O$315,"S"))</f>
        <v/>
      </c>
      <c r="T20">
        <f>IF(OR(O20&lt;&gt;"S",E20="",N(G20)=0),0,SUMIFS($G$16:$G$315,$E$16:$E$315,E20,$O$16:$O$315,"S"))</f>
        <v/>
      </c>
      <c r="U20">
        <f>IF(O20="C2",0,N(G20))</f>
        <v/>
      </c>
      <c r="V20">
        <f>IF(O20="C1",0,N(I20))</f>
        <v/>
      </c>
      <c r="W20">
        <f>IF(O20="C1",0,N(H20))</f>
        <v/>
      </c>
      <c r="X20">
        <f>IF(O20="C2",0,N(J20))</f>
        <v/>
      </c>
      <c r="Y20">
        <f>IF(OR(M20="",M20="OK"),0,1)</f>
        <v/>
      </c>
    </row>
    <row r="21">
      <c r="B21" s="21" t="n"/>
      <c r="C21" s="22" t="n"/>
      <c r="D21" s="14" t="n"/>
      <c r="E21" s="22" t="n"/>
      <c r="F21" s="14" t="n"/>
      <c r="G21" s="23" t="n"/>
      <c r="H21" s="23" t="n"/>
      <c r="I21" s="23" t="n"/>
      <c r="J21" s="23" t="n"/>
      <c r="K21" s="24">
        <f>IF(COUNT(G21:J21)=0,"",N($E$8)+SUM(G$16:G21)-SUM(I$16:I21))</f>
        <v/>
      </c>
      <c r="L21" s="24">
        <f>IF(COUNT(G21:J21)=0,"",N($E$9)+SUM(H$16:H21)-SUM(J$16:J21))</f>
        <v/>
      </c>
      <c r="M21" s="25">
        <f>IF(COUNT(G21:J21)=0,"",IF(B21="","Enter the date",IF(D21="","Enter who was paid or who paid",IF(F21="","Pick a head of account",IF(O21="?","Pick a head from the list",IF(AND(O21&lt;&gt;"C1",O21&lt;&gt;"C2",N(G21)+N(H21)&gt;0,N(I21)+N(J21)&gt;0),"Put money in and money out on separate rows",IF(K21&lt;0,"Cash in hand below zero: an entry is missing or wrong",IF(AND(O21="C1",ROUND(N(I21)-N(H21),2)&lt;&gt;0),"Cash deposited: cash out and bank in should be equal",IF(AND(O21="C2",ROUND(N(J21)-N(G21),2)&lt;&gt;0),"Cash withdrawn: bank out and cash in should be equal",IF(P21&gt;10000,"Cash paid to this party today is over ₹10,000: not deductible, s.36(4)",IF(Q21&gt;35000,"Cash freight to this transporter today is over ₹35,000: not deductible, s.36(6)",IF(R21&gt;10000,"Asset paid in cash over ₹10,000 today: left out of its cost, s.39(2)",IF(AND(O21="T",N(G21)&gt;=20000),"Loan of ₹20,000 or more taken in cash: barred, s.185",IF(AND(O21="L",N(I21)&gt;=20000),"Loan of ₹20,000 or more repaid in cash: barred, s.188",IF(S21&gt;=200000,"₹2,00,000 or more in cash from this party today: barred, s.186",IF(T21&gt;=200000,"₹2,00,000 or more in cash for this event or order: barred, s.186","OK"))))))))))))))))</f>
        <v/>
      </c>
      <c r="O21">
        <f>IF(F21="","",IFERROR(VLOOKUP(F21,Lists!$A$2:$B$22,2,FALSE),"?"))</f>
        <v/>
      </c>
      <c r="P21">
        <f>IF(OR(O21&lt;&gt;"E",N(I21)=0),0,SUMIFS($I$16:$I$315,$B$16:$B$315,B21,$D$16:$D$315,D21,$O$16:$O$315,"E"))</f>
        <v/>
      </c>
      <c r="Q21">
        <f>IF(OR(O21&lt;&gt;"F",N(I21)=0),0,SUMIFS($I$16:$I$315,$B$16:$B$315,B21,$D$16:$D$315,D21,$O$16:$O$315,"F"))</f>
        <v/>
      </c>
      <c r="R21">
        <f>IF(OR(O21&lt;&gt;"A",N(I21)=0),0,SUMIFS($I$16:$I$315,$B$16:$B$315,B21,$D$16:$D$315,D21,$O$16:$O$315,"A"))</f>
        <v/>
      </c>
      <c r="S21">
        <f>IF(OR(O21&lt;&gt;"S",N(G21)=0),0,SUMIFS($G$16:$G$315,$B$16:$B$315,B21,$D$16:$D$315,D21,$O$16:$O$315,"S"))</f>
        <v/>
      </c>
      <c r="T21">
        <f>IF(OR(O21&lt;&gt;"S",E21="",N(G21)=0),0,SUMIFS($G$16:$G$315,$E$16:$E$315,E21,$O$16:$O$315,"S"))</f>
        <v/>
      </c>
      <c r="U21">
        <f>IF(O21="C2",0,N(G21))</f>
        <v/>
      </c>
      <c r="V21">
        <f>IF(O21="C1",0,N(I21))</f>
        <v/>
      </c>
      <c r="W21">
        <f>IF(O21="C1",0,N(H21))</f>
        <v/>
      </c>
      <c r="X21">
        <f>IF(O21="C2",0,N(J21))</f>
        <v/>
      </c>
      <c r="Y21">
        <f>IF(OR(M21="",M21="OK"),0,1)</f>
        <v/>
      </c>
    </row>
    <row r="22">
      <c r="B22" s="21" t="n"/>
      <c r="C22" s="22" t="n"/>
      <c r="D22" s="14" t="n"/>
      <c r="E22" s="22" t="n"/>
      <c r="F22" s="14" t="n"/>
      <c r="G22" s="23" t="n"/>
      <c r="H22" s="23" t="n"/>
      <c r="I22" s="23" t="n"/>
      <c r="J22" s="23" t="n"/>
      <c r="K22" s="24">
        <f>IF(COUNT(G22:J22)=0,"",N($E$8)+SUM(G$16:G22)-SUM(I$16:I22))</f>
        <v/>
      </c>
      <c r="L22" s="24">
        <f>IF(COUNT(G22:J22)=0,"",N($E$9)+SUM(H$16:H22)-SUM(J$16:J22))</f>
        <v/>
      </c>
      <c r="M22" s="25">
        <f>IF(COUNT(G22:J22)=0,"",IF(B22="","Enter the date",IF(D22="","Enter who was paid or who paid",IF(F22="","Pick a head of account",IF(O22="?","Pick a head from the list",IF(AND(O22&lt;&gt;"C1",O22&lt;&gt;"C2",N(G22)+N(H22)&gt;0,N(I22)+N(J22)&gt;0),"Put money in and money out on separate rows",IF(K22&lt;0,"Cash in hand below zero: an entry is missing or wrong",IF(AND(O22="C1",ROUND(N(I22)-N(H22),2)&lt;&gt;0),"Cash deposited: cash out and bank in should be equal",IF(AND(O22="C2",ROUND(N(J22)-N(G22),2)&lt;&gt;0),"Cash withdrawn: bank out and cash in should be equal",IF(P22&gt;10000,"Cash paid to this party today is over ₹10,000: not deductible, s.36(4)",IF(Q22&gt;35000,"Cash freight to this transporter today is over ₹35,000: not deductible, s.36(6)",IF(R22&gt;10000,"Asset paid in cash over ₹10,000 today: left out of its cost, s.39(2)",IF(AND(O22="T",N(G22)&gt;=20000),"Loan of ₹20,000 or more taken in cash: barred, s.185",IF(AND(O22="L",N(I22)&gt;=20000),"Loan of ₹20,000 or more repaid in cash: barred, s.188",IF(S22&gt;=200000,"₹2,00,000 or more in cash from this party today: barred, s.186",IF(T22&gt;=200000,"₹2,00,000 or more in cash for this event or order: barred, s.186","OK"))))))))))))))))</f>
        <v/>
      </c>
      <c r="O22">
        <f>IF(F22="","",IFERROR(VLOOKUP(F22,Lists!$A$2:$B$22,2,FALSE),"?"))</f>
        <v/>
      </c>
      <c r="P22">
        <f>IF(OR(O22&lt;&gt;"E",N(I22)=0),0,SUMIFS($I$16:$I$315,$B$16:$B$315,B22,$D$16:$D$315,D22,$O$16:$O$315,"E"))</f>
        <v/>
      </c>
      <c r="Q22">
        <f>IF(OR(O22&lt;&gt;"F",N(I22)=0),0,SUMIFS($I$16:$I$315,$B$16:$B$315,B22,$D$16:$D$315,D22,$O$16:$O$315,"F"))</f>
        <v/>
      </c>
      <c r="R22">
        <f>IF(OR(O22&lt;&gt;"A",N(I22)=0),0,SUMIFS($I$16:$I$315,$B$16:$B$315,B22,$D$16:$D$315,D22,$O$16:$O$315,"A"))</f>
        <v/>
      </c>
      <c r="S22">
        <f>IF(OR(O22&lt;&gt;"S",N(G22)=0),0,SUMIFS($G$16:$G$315,$B$16:$B$315,B22,$D$16:$D$315,D22,$O$16:$O$315,"S"))</f>
        <v/>
      </c>
      <c r="T22">
        <f>IF(OR(O22&lt;&gt;"S",E22="",N(G22)=0),0,SUMIFS($G$16:$G$315,$E$16:$E$315,E22,$O$16:$O$315,"S"))</f>
        <v/>
      </c>
      <c r="U22">
        <f>IF(O22="C2",0,N(G22))</f>
        <v/>
      </c>
      <c r="V22">
        <f>IF(O22="C1",0,N(I22))</f>
        <v/>
      </c>
      <c r="W22">
        <f>IF(O22="C1",0,N(H22))</f>
        <v/>
      </c>
      <c r="X22">
        <f>IF(O22="C2",0,N(J22))</f>
        <v/>
      </c>
      <c r="Y22">
        <f>IF(OR(M22="",M22="OK"),0,1)</f>
        <v/>
      </c>
    </row>
    <row r="23">
      <c r="B23" s="21" t="n"/>
      <c r="C23" s="22" t="n"/>
      <c r="D23" s="14" t="n"/>
      <c r="E23" s="22" t="n"/>
      <c r="F23" s="14" t="n"/>
      <c r="G23" s="23" t="n"/>
      <c r="H23" s="23" t="n"/>
      <c r="I23" s="23" t="n"/>
      <c r="J23" s="23" t="n"/>
      <c r="K23" s="24">
        <f>IF(COUNT(G23:J23)=0,"",N($E$8)+SUM(G$16:G23)-SUM(I$16:I23))</f>
        <v/>
      </c>
      <c r="L23" s="24">
        <f>IF(COUNT(G23:J23)=0,"",N($E$9)+SUM(H$16:H23)-SUM(J$16:J23))</f>
        <v/>
      </c>
      <c r="M23" s="25">
        <f>IF(COUNT(G23:J23)=0,"",IF(B23="","Enter the date",IF(D23="","Enter who was paid or who paid",IF(F23="","Pick a head of account",IF(O23="?","Pick a head from the list",IF(AND(O23&lt;&gt;"C1",O23&lt;&gt;"C2",N(G23)+N(H23)&gt;0,N(I23)+N(J23)&gt;0),"Put money in and money out on separate rows",IF(K23&lt;0,"Cash in hand below zero: an entry is missing or wrong",IF(AND(O23="C1",ROUND(N(I23)-N(H23),2)&lt;&gt;0),"Cash deposited: cash out and bank in should be equal",IF(AND(O23="C2",ROUND(N(J23)-N(G23),2)&lt;&gt;0),"Cash withdrawn: bank out and cash in should be equal",IF(P23&gt;10000,"Cash paid to this party today is over ₹10,000: not deductible, s.36(4)",IF(Q23&gt;35000,"Cash freight to this transporter today is over ₹35,000: not deductible, s.36(6)",IF(R23&gt;10000,"Asset paid in cash over ₹10,000 today: left out of its cost, s.39(2)",IF(AND(O23="T",N(G23)&gt;=20000),"Loan of ₹20,000 or more taken in cash: barred, s.185",IF(AND(O23="L",N(I23)&gt;=20000),"Loan of ₹20,000 or more repaid in cash: barred, s.188",IF(S23&gt;=200000,"₹2,00,000 or more in cash from this party today: barred, s.186",IF(T23&gt;=200000,"₹2,00,000 or more in cash for this event or order: barred, s.186","OK"))))))))))))))))</f>
        <v/>
      </c>
      <c r="O23">
        <f>IF(F23="","",IFERROR(VLOOKUP(F23,Lists!$A$2:$B$22,2,FALSE),"?"))</f>
        <v/>
      </c>
      <c r="P23">
        <f>IF(OR(O23&lt;&gt;"E",N(I23)=0),0,SUMIFS($I$16:$I$315,$B$16:$B$315,B23,$D$16:$D$315,D23,$O$16:$O$315,"E"))</f>
        <v/>
      </c>
      <c r="Q23">
        <f>IF(OR(O23&lt;&gt;"F",N(I23)=0),0,SUMIFS($I$16:$I$315,$B$16:$B$315,B23,$D$16:$D$315,D23,$O$16:$O$315,"F"))</f>
        <v/>
      </c>
      <c r="R23">
        <f>IF(OR(O23&lt;&gt;"A",N(I23)=0),0,SUMIFS($I$16:$I$315,$B$16:$B$315,B23,$D$16:$D$315,D23,$O$16:$O$315,"A"))</f>
        <v/>
      </c>
      <c r="S23">
        <f>IF(OR(O23&lt;&gt;"S",N(G23)=0),0,SUMIFS($G$16:$G$315,$B$16:$B$315,B23,$D$16:$D$315,D23,$O$16:$O$315,"S"))</f>
        <v/>
      </c>
      <c r="T23">
        <f>IF(OR(O23&lt;&gt;"S",E23="",N(G23)=0),0,SUMIFS($G$16:$G$315,$E$16:$E$315,E23,$O$16:$O$315,"S"))</f>
        <v/>
      </c>
      <c r="U23">
        <f>IF(O23="C2",0,N(G23))</f>
        <v/>
      </c>
      <c r="V23">
        <f>IF(O23="C1",0,N(I23))</f>
        <v/>
      </c>
      <c r="W23">
        <f>IF(O23="C1",0,N(H23))</f>
        <v/>
      </c>
      <c r="X23">
        <f>IF(O23="C2",0,N(J23))</f>
        <v/>
      </c>
      <c r="Y23">
        <f>IF(OR(M23="",M23="OK"),0,1)</f>
        <v/>
      </c>
    </row>
    <row r="24">
      <c r="B24" s="21" t="n"/>
      <c r="C24" s="22" t="n"/>
      <c r="D24" s="14" t="n"/>
      <c r="E24" s="22" t="n"/>
      <c r="F24" s="14" t="n"/>
      <c r="G24" s="23" t="n"/>
      <c r="H24" s="23" t="n"/>
      <c r="I24" s="23" t="n"/>
      <c r="J24" s="23" t="n"/>
      <c r="K24" s="24">
        <f>IF(COUNT(G24:J24)=0,"",N($E$8)+SUM(G$16:G24)-SUM(I$16:I24))</f>
        <v/>
      </c>
      <c r="L24" s="24">
        <f>IF(COUNT(G24:J24)=0,"",N($E$9)+SUM(H$16:H24)-SUM(J$16:J24))</f>
        <v/>
      </c>
      <c r="M24" s="25">
        <f>IF(COUNT(G24:J24)=0,"",IF(B24="","Enter the date",IF(D24="","Enter who was paid or who paid",IF(F24="","Pick a head of account",IF(O24="?","Pick a head from the list",IF(AND(O24&lt;&gt;"C1",O24&lt;&gt;"C2",N(G24)+N(H24)&gt;0,N(I24)+N(J24)&gt;0),"Put money in and money out on separate rows",IF(K24&lt;0,"Cash in hand below zero: an entry is missing or wrong",IF(AND(O24="C1",ROUND(N(I24)-N(H24),2)&lt;&gt;0),"Cash deposited: cash out and bank in should be equal",IF(AND(O24="C2",ROUND(N(J24)-N(G24),2)&lt;&gt;0),"Cash withdrawn: bank out and cash in should be equal",IF(P24&gt;10000,"Cash paid to this party today is over ₹10,000: not deductible, s.36(4)",IF(Q24&gt;35000,"Cash freight to this transporter today is over ₹35,000: not deductible, s.36(6)",IF(R24&gt;10000,"Asset paid in cash over ₹10,000 today: left out of its cost, s.39(2)",IF(AND(O24="T",N(G24)&gt;=20000),"Loan of ₹20,000 or more taken in cash: barred, s.185",IF(AND(O24="L",N(I24)&gt;=20000),"Loan of ₹20,000 or more repaid in cash: barred, s.188",IF(S24&gt;=200000,"₹2,00,000 or more in cash from this party today: barred, s.186",IF(T24&gt;=200000,"₹2,00,000 or more in cash for this event or order: barred, s.186","OK"))))))))))))))))</f>
        <v/>
      </c>
      <c r="O24">
        <f>IF(F24="","",IFERROR(VLOOKUP(F24,Lists!$A$2:$B$22,2,FALSE),"?"))</f>
        <v/>
      </c>
      <c r="P24">
        <f>IF(OR(O24&lt;&gt;"E",N(I24)=0),0,SUMIFS($I$16:$I$315,$B$16:$B$315,B24,$D$16:$D$315,D24,$O$16:$O$315,"E"))</f>
        <v/>
      </c>
      <c r="Q24">
        <f>IF(OR(O24&lt;&gt;"F",N(I24)=0),0,SUMIFS($I$16:$I$315,$B$16:$B$315,B24,$D$16:$D$315,D24,$O$16:$O$315,"F"))</f>
        <v/>
      </c>
      <c r="R24">
        <f>IF(OR(O24&lt;&gt;"A",N(I24)=0),0,SUMIFS($I$16:$I$315,$B$16:$B$315,B24,$D$16:$D$315,D24,$O$16:$O$315,"A"))</f>
        <v/>
      </c>
      <c r="S24">
        <f>IF(OR(O24&lt;&gt;"S",N(G24)=0),0,SUMIFS($G$16:$G$315,$B$16:$B$315,B24,$D$16:$D$315,D24,$O$16:$O$315,"S"))</f>
        <v/>
      </c>
      <c r="T24">
        <f>IF(OR(O24&lt;&gt;"S",E24="",N(G24)=0),0,SUMIFS($G$16:$G$315,$E$16:$E$315,E24,$O$16:$O$315,"S"))</f>
        <v/>
      </c>
      <c r="U24">
        <f>IF(O24="C2",0,N(G24))</f>
        <v/>
      </c>
      <c r="V24">
        <f>IF(O24="C1",0,N(I24))</f>
        <v/>
      </c>
      <c r="W24">
        <f>IF(O24="C1",0,N(H24))</f>
        <v/>
      </c>
      <c r="X24">
        <f>IF(O24="C2",0,N(J24))</f>
        <v/>
      </c>
      <c r="Y24">
        <f>IF(OR(M24="",M24="OK"),0,1)</f>
        <v/>
      </c>
    </row>
    <row r="25">
      <c r="B25" s="21" t="n"/>
      <c r="C25" s="22" t="n"/>
      <c r="D25" s="14" t="n"/>
      <c r="E25" s="22" t="n"/>
      <c r="F25" s="14" t="n"/>
      <c r="G25" s="23" t="n"/>
      <c r="H25" s="23" t="n"/>
      <c r="I25" s="23" t="n"/>
      <c r="J25" s="23" t="n"/>
      <c r="K25" s="24">
        <f>IF(COUNT(G25:J25)=0,"",N($E$8)+SUM(G$16:G25)-SUM(I$16:I25))</f>
        <v/>
      </c>
      <c r="L25" s="24">
        <f>IF(COUNT(G25:J25)=0,"",N($E$9)+SUM(H$16:H25)-SUM(J$16:J25))</f>
        <v/>
      </c>
      <c r="M25" s="25">
        <f>IF(COUNT(G25:J25)=0,"",IF(B25="","Enter the date",IF(D25="","Enter who was paid or who paid",IF(F25="","Pick a head of account",IF(O25="?","Pick a head from the list",IF(AND(O25&lt;&gt;"C1",O25&lt;&gt;"C2",N(G25)+N(H25)&gt;0,N(I25)+N(J25)&gt;0),"Put money in and money out on separate rows",IF(K25&lt;0,"Cash in hand below zero: an entry is missing or wrong",IF(AND(O25="C1",ROUND(N(I25)-N(H25),2)&lt;&gt;0),"Cash deposited: cash out and bank in should be equal",IF(AND(O25="C2",ROUND(N(J25)-N(G25),2)&lt;&gt;0),"Cash withdrawn: bank out and cash in should be equal",IF(P25&gt;10000,"Cash paid to this party today is over ₹10,000: not deductible, s.36(4)",IF(Q25&gt;35000,"Cash freight to this transporter today is over ₹35,000: not deductible, s.36(6)",IF(R25&gt;10000,"Asset paid in cash over ₹10,000 today: left out of its cost, s.39(2)",IF(AND(O25="T",N(G25)&gt;=20000),"Loan of ₹20,000 or more taken in cash: barred, s.185",IF(AND(O25="L",N(I25)&gt;=20000),"Loan of ₹20,000 or more repaid in cash: barred, s.188",IF(S25&gt;=200000,"₹2,00,000 or more in cash from this party today: barred, s.186",IF(T25&gt;=200000,"₹2,00,000 or more in cash for this event or order: barred, s.186","OK"))))))))))))))))</f>
        <v/>
      </c>
      <c r="O25">
        <f>IF(F25="","",IFERROR(VLOOKUP(F25,Lists!$A$2:$B$22,2,FALSE),"?"))</f>
        <v/>
      </c>
      <c r="P25">
        <f>IF(OR(O25&lt;&gt;"E",N(I25)=0),0,SUMIFS($I$16:$I$315,$B$16:$B$315,B25,$D$16:$D$315,D25,$O$16:$O$315,"E"))</f>
        <v/>
      </c>
      <c r="Q25">
        <f>IF(OR(O25&lt;&gt;"F",N(I25)=0),0,SUMIFS($I$16:$I$315,$B$16:$B$315,B25,$D$16:$D$315,D25,$O$16:$O$315,"F"))</f>
        <v/>
      </c>
      <c r="R25">
        <f>IF(OR(O25&lt;&gt;"A",N(I25)=0),0,SUMIFS($I$16:$I$315,$B$16:$B$315,B25,$D$16:$D$315,D25,$O$16:$O$315,"A"))</f>
        <v/>
      </c>
      <c r="S25">
        <f>IF(OR(O25&lt;&gt;"S",N(G25)=0),0,SUMIFS($G$16:$G$315,$B$16:$B$315,B25,$D$16:$D$315,D25,$O$16:$O$315,"S"))</f>
        <v/>
      </c>
      <c r="T25">
        <f>IF(OR(O25&lt;&gt;"S",E25="",N(G25)=0),0,SUMIFS($G$16:$G$315,$E$16:$E$315,E25,$O$16:$O$315,"S"))</f>
        <v/>
      </c>
      <c r="U25">
        <f>IF(O25="C2",0,N(G25))</f>
        <v/>
      </c>
      <c r="V25">
        <f>IF(O25="C1",0,N(I25))</f>
        <v/>
      </c>
      <c r="W25">
        <f>IF(O25="C1",0,N(H25))</f>
        <v/>
      </c>
      <c r="X25">
        <f>IF(O25="C2",0,N(J25))</f>
        <v/>
      </c>
      <c r="Y25">
        <f>IF(OR(M25="",M25="OK"),0,1)</f>
        <v/>
      </c>
    </row>
    <row r="26">
      <c r="B26" s="21" t="n"/>
      <c r="C26" s="22" t="n"/>
      <c r="D26" s="14" t="n"/>
      <c r="E26" s="22" t="n"/>
      <c r="F26" s="14" t="n"/>
      <c r="G26" s="23" t="n"/>
      <c r="H26" s="23" t="n"/>
      <c r="I26" s="23" t="n"/>
      <c r="J26" s="23" t="n"/>
      <c r="K26" s="24">
        <f>IF(COUNT(G26:J26)=0,"",N($E$8)+SUM(G$16:G26)-SUM(I$16:I26))</f>
        <v/>
      </c>
      <c r="L26" s="24">
        <f>IF(COUNT(G26:J26)=0,"",N($E$9)+SUM(H$16:H26)-SUM(J$16:J26))</f>
        <v/>
      </c>
      <c r="M26" s="25">
        <f>IF(COUNT(G26:J26)=0,"",IF(B26="","Enter the date",IF(D26="","Enter who was paid or who paid",IF(F26="","Pick a head of account",IF(O26="?","Pick a head from the list",IF(AND(O26&lt;&gt;"C1",O26&lt;&gt;"C2",N(G26)+N(H26)&gt;0,N(I26)+N(J26)&gt;0),"Put money in and money out on separate rows",IF(K26&lt;0,"Cash in hand below zero: an entry is missing or wrong",IF(AND(O26="C1",ROUND(N(I26)-N(H26),2)&lt;&gt;0),"Cash deposited: cash out and bank in should be equal",IF(AND(O26="C2",ROUND(N(J26)-N(G26),2)&lt;&gt;0),"Cash withdrawn: bank out and cash in should be equal",IF(P26&gt;10000,"Cash paid to this party today is over ₹10,000: not deductible, s.36(4)",IF(Q26&gt;35000,"Cash freight to this transporter today is over ₹35,000: not deductible, s.36(6)",IF(R26&gt;10000,"Asset paid in cash over ₹10,000 today: left out of its cost, s.39(2)",IF(AND(O26="T",N(G26)&gt;=20000),"Loan of ₹20,000 or more taken in cash: barred, s.185",IF(AND(O26="L",N(I26)&gt;=20000),"Loan of ₹20,000 or more repaid in cash: barred, s.188",IF(S26&gt;=200000,"₹2,00,000 or more in cash from this party today: barred, s.186",IF(T26&gt;=200000,"₹2,00,000 or more in cash for this event or order: barred, s.186","OK"))))))))))))))))</f>
        <v/>
      </c>
      <c r="O26">
        <f>IF(F26="","",IFERROR(VLOOKUP(F26,Lists!$A$2:$B$22,2,FALSE),"?"))</f>
        <v/>
      </c>
      <c r="P26">
        <f>IF(OR(O26&lt;&gt;"E",N(I26)=0),0,SUMIFS($I$16:$I$315,$B$16:$B$315,B26,$D$16:$D$315,D26,$O$16:$O$315,"E"))</f>
        <v/>
      </c>
      <c r="Q26">
        <f>IF(OR(O26&lt;&gt;"F",N(I26)=0),0,SUMIFS($I$16:$I$315,$B$16:$B$315,B26,$D$16:$D$315,D26,$O$16:$O$315,"F"))</f>
        <v/>
      </c>
      <c r="R26">
        <f>IF(OR(O26&lt;&gt;"A",N(I26)=0),0,SUMIFS($I$16:$I$315,$B$16:$B$315,B26,$D$16:$D$315,D26,$O$16:$O$315,"A"))</f>
        <v/>
      </c>
      <c r="S26">
        <f>IF(OR(O26&lt;&gt;"S",N(G26)=0),0,SUMIFS($G$16:$G$315,$B$16:$B$315,B26,$D$16:$D$315,D26,$O$16:$O$315,"S"))</f>
        <v/>
      </c>
      <c r="T26">
        <f>IF(OR(O26&lt;&gt;"S",E26="",N(G26)=0),0,SUMIFS($G$16:$G$315,$E$16:$E$315,E26,$O$16:$O$315,"S"))</f>
        <v/>
      </c>
      <c r="U26">
        <f>IF(O26="C2",0,N(G26))</f>
        <v/>
      </c>
      <c r="V26">
        <f>IF(O26="C1",0,N(I26))</f>
        <v/>
      </c>
      <c r="W26">
        <f>IF(O26="C1",0,N(H26))</f>
        <v/>
      </c>
      <c r="X26">
        <f>IF(O26="C2",0,N(J26))</f>
        <v/>
      </c>
      <c r="Y26">
        <f>IF(OR(M26="",M26="OK"),0,1)</f>
        <v/>
      </c>
    </row>
    <row r="27">
      <c r="B27" s="21" t="n"/>
      <c r="C27" s="22" t="n"/>
      <c r="D27" s="14" t="n"/>
      <c r="E27" s="22" t="n"/>
      <c r="F27" s="14" t="n"/>
      <c r="G27" s="23" t="n"/>
      <c r="H27" s="23" t="n"/>
      <c r="I27" s="23" t="n"/>
      <c r="J27" s="23" t="n"/>
      <c r="K27" s="24">
        <f>IF(COUNT(G27:J27)=0,"",N($E$8)+SUM(G$16:G27)-SUM(I$16:I27))</f>
        <v/>
      </c>
      <c r="L27" s="24">
        <f>IF(COUNT(G27:J27)=0,"",N($E$9)+SUM(H$16:H27)-SUM(J$16:J27))</f>
        <v/>
      </c>
      <c r="M27" s="25">
        <f>IF(COUNT(G27:J27)=0,"",IF(B27="","Enter the date",IF(D27="","Enter who was paid or who paid",IF(F27="","Pick a head of account",IF(O27="?","Pick a head from the list",IF(AND(O27&lt;&gt;"C1",O27&lt;&gt;"C2",N(G27)+N(H27)&gt;0,N(I27)+N(J27)&gt;0),"Put money in and money out on separate rows",IF(K27&lt;0,"Cash in hand below zero: an entry is missing or wrong",IF(AND(O27="C1",ROUND(N(I27)-N(H27),2)&lt;&gt;0),"Cash deposited: cash out and bank in should be equal",IF(AND(O27="C2",ROUND(N(J27)-N(G27),2)&lt;&gt;0),"Cash withdrawn: bank out and cash in should be equal",IF(P27&gt;10000,"Cash paid to this party today is over ₹10,000: not deductible, s.36(4)",IF(Q27&gt;35000,"Cash freight to this transporter today is over ₹35,000: not deductible, s.36(6)",IF(R27&gt;10000,"Asset paid in cash over ₹10,000 today: left out of its cost, s.39(2)",IF(AND(O27="T",N(G27)&gt;=20000),"Loan of ₹20,000 or more taken in cash: barred, s.185",IF(AND(O27="L",N(I27)&gt;=20000),"Loan of ₹20,000 or more repaid in cash: barred, s.188",IF(S27&gt;=200000,"₹2,00,000 or more in cash from this party today: barred, s.186",IF(T27&gt;=200000,"₹2,00,000 or more in cash for this event or order: barred, s.186","OK"))))))))))))))))</f>
        <v/>
      </c>
      <c r="O27">
        <f>IF(F27="","",IFERROR(VLOOKUP(F27,Lists!$A$2:$B$22,2,FALSE),"?"))</f>
        <v/>
      </c>
      <c r="P27">
        <f>IF(OR(O27&lt;&gt;"E",N(I27)=0),0,SUMIFS($I$16:$I$315,$B$16:$B$315,B27,$D$16:$D$315,D27,$O$16:$O$315,"E"))</f>
        <v/>
      </c>
      <c r="Q27">
        <f>IF(OR(O27&lt;&gt;"F",N(I27)=0),0,SUMIFS($I$16:$I$315,$B$16:$B$315,B27,$D$16:$D$315,D27,$O$16:$O$315,"F"))</f>
        <v/>
      </c>
      <c r="R27">
        <f>IF(OR(O27&lt;&gt;"A",N(I27)=0),0,SUMIFS($I$16:$I$315,$B$16:$B$315,B27,$D$16:$D$315,D27,$O$16:$O$315,"A"))</f>
        <v/>
      </c>
      <c r="S27">
        <f>IF(OR(O27&lt;&gt;"S",N(G27)=0),0,SUMIFS($G$16:$G$315,$B$16:$B$315,B27,$D$16:$D$315,D27,$O$16:$O$315,"S"))</f>
        <v/>
      </c>
      <c r="T27">
        <f>IF(OR(O27&lt;&gt;"S",E27="",N(G27)=0),0,SUMIFS($G$16:$G$315,$E$16:$E$315,E27,$O$16:$O$315,"S"))</f>
        <v/>
      </c>
      <c r="U27">
        <f>IF(O27="C2",0,N(G27))</f>
        <v/>
      </c>
      <c r="V27">
        <f>IF(O27="C1",0,N(I27))</f>
        <v/>
      </c>
      <c r="W27">
        <f>IF(O27="C1",0,N(H27))</f>
        <v/>
      </c>
      <c r="X27">
        <f>IF(O27="C2",0,N(J27))</f>
        <v/>
      </c>
      <c r="Y27">
        <f>IF(OR(M27="",M27="OK"),0,1)</f>
        <v/>
      </c>
    </row>
    <row r="28">
      <c r="B28" s="21" t="n"/>
      <c r="C28" s="22" t="n"/>
      <c r="D28" s="14" t="n"/>
      <c r="E28" s="22" t="n"/>
      <c r="F28" s="14" t="n"/>
      <c r="G28" s="23" t="n"/>
      <c r="H28" s="23" t="n"/>
      <c r="I28" s="23" t="n"/>
      <c r="J28" s="23" t="n"/>
      <c r="K28" s="24">
        <f>IF(COUNT(G28:J28)=0,"",N($E$8)+SUM(G$16:G28)-SUM(I$16:I28))</f>
        <v/>
      </c>
      <c r="L28" s="24">
        <f>IF(COUNT(G28:J28)=0,"",N($E$9)+SUM(H$16:H28)-SUM(J$16:J28))</f>
        <v/>
      </c>
      <c r="M28" s="25">
        <f>IF(COUNT(G28:J28)=0,"",IF(B28="","Enter the date",IF(D28="","Enter who was paid or who paid",IF(F28="","Pick a head of account",IF(O28="?","Pick a head from the list",IF(AND(O28&lt;&gt;"C1",O28&lt;&gt;"C2",N(G28)+N(H28)&gt;0,N(I28)+N(J28)&gt;0),"Put money in and money out on separate rows",IF(K28&lt;0,"Cash in hand below zero: an entry is missing or wrong",IF(AND(O28="C1",ROUND(N(I28)-N(H28),2)&lt;&gt;0),"Cash deposited: cash out and bank in should be equal",IF(AND(O28="C2",ROUND(N(J28)-N(G28),2)&lt;&gt;0),"Cash withdrawn: bank out and cash in should be equal",IF(P28&gt;10000,"Cash paid to this party today is over ₹10,000: not deductible, s.36(4)",IF(Q28&gt;35000,"Cash freight to this transporter today is over ₹35,000: not deductible, s.36(6)",IF(R28&gt;10000,"Asset paid in cash over ₹10,000 today: left out of its cost, s.39(2)",IF(AND(O28="T",N(G28)&gt;=20000),"Loan of ₹20,000 or more taken in cash: barred, s.185",IF(AND(O28="L",N(I28)&gt;=20000),"Loan of ₹20,000 or more repaid in cash: barred, s.188",IF(S28&gt;=200000,"₹2,00,000 or more in cash from this party today: barred, s.186",IF(T28&gt;=200000,"₹2,00,000 or more in cash for this event or order: barred, s.186","OK"))))))))))))))))</f>
        <v/>
      </c>
      <c r="O28">
        <f>IF(F28="","",IFERROR(VLOOKUP(F28,Lists!$A$2:$B$22,2,FALSE),"?"))</f>
        <v/>
      </c>
      <c r="P28">
        <f>IF(OR(O28&lt;&gt;"E",N(I28)=0),0,SUMIFS($I$16:$I$315,$B$16:$B$315,B28,$D$16:$D$315,D28,$O$16:$O$315,"E"))</f>
        <v/>
      </c>
      <c r="Q28">
        <f>IF(OR(O28&lt;&gt;"F",N(I28)=0),0,SUMIFS($I$16:$I$315,$B$16:$B$315,B28,$D$16:$D$315,D28,$O$16:$O$315,"F"))</f>
        <v/>
      </c>
      <c r="R28">
        <f>IF(OR(O28&lt;&gt;"A",N(I28)=0),0,SUMIFS($I$16:$I$315,$B$16:$B$315,B28,$D$16:$D$315,D28,$O$16:$O$315,"A"))</f>
        <v/>
      </c>
      <c r="S28">
        <f>IF(OR(O28&lt;&gt;"S",N(G28)=0),0,SUMIFS($G$16:$G$315,$B$16:$B$315,B28,$D$16:$D$315,D28,$O$16:$O$315,"S"))</f>
        <v/>
      </c>
      <c r="T28">
        <f>IF(OR(O28&lt;&gt;"S",E28="",N(G28)=0),0,SUMIFS($G$16:$G$315,$E$16:$E$315,E28,$O$16:$O$315,"S"))</f>
        <v/>
      </c>
      <c r="U28">
        <f>IF(O28="C2",0,N(G28))</f>
        <v/>
      </c>
      <c r="V28">
        <f>IF(O28="C1",0,N(I28))</f>
        <v/>
      </c>
      <c r="W28">
        <f>IF(O28="C1",0,N(H28))</f>
        <v/>
      </c>
      <c r="X28">
        <f>IF(O28="C2",0,N(J28))</f>
        <v/>
      </c>
      <c r="Y28">
        <f>IF(OR(M28="",M28="OK"),0,1)</f>
        <v/>
      </c>
    </row>
    <row r="29">
      <c r="B29" s="21" t="n"/>
      <c r="C29" s="22" t="n"/>
      <c r="D29" s="14" t="n"/>
      <c r="E29" s="22" t="n"/>
      <c r="F29" s="14" t="n"/>
      <c r="G29" s="23" t="n"/>
      <c r="H29" s="23" t="n"/>
      <c r="I29" s="23" t="n"/>
      <c r="J29" s="23" t="n"/>
      <c r="K29" s="24">
        <f>IF(COUNT(G29:J29)=0,"",N($E$8)+SUM(G$16:G29)-SUM(I$16:I29))</f>
        <v/>
      </c>
      <c r="L29" s="24">
        <f>IF(COUNT(G29:J29)=0,"",N($E$9)+SUM(H$16:H29)-SUM(J$16:J29))</f>
        <v/>
      </c>
      <c r="M29" s="25">
        <f>IF(COUNT(G29:J29)=0,"",IF(B29="","Enter the date",IF(D29="","Enter who was paid or who paid",IF(F29="","Pick a head of account",IF(O29="?","Pick a head from the list",IF(AND(O29&lt;&gt;"C1",O29&lt;&gt;"C2",N(G29)+N(H29)&gt;0,N(I29)+N(J29)&gt;0),"Put money in and money out on separate rows",IF(K29&lt;0,"Cash in hand below zero: an entry is missing or wrong",IF(AND(O29="C1",ROUND(N(I29)-N(H29),2)&lt;&gt;0),"Cash deposited: cash out and bank in should be equal",IF(AND(O29="C2",ROUND(N(J29)-N(G29),2)&lt;&gt;0),"Cash withdrawn: bank out and cash in should be equal",IF(P29&gt;10000,"Cash paid to this party today is over ₹10,000: not deductible, s.36(4)",IF(Q29&gt;35000,"Cash freight to this transporter today is over ₹35,000: not deductible, s.36(6)",IF(R29&gt;10000,"Asset paid in cash over ₹10,000 today: left out of its cost, s.39(2)",IF(AND(O29="T",N(G29)&gt;=20000),"Loan of ₹20,000 or more taken in cash: barred, s.185",IF(AND(O29="L",N(I29)&gt;=20000),"Loan of ₹20,000 or more repaid in cash: barred, s.188",IF(S29&gt;=200000,"₹2,00,000 or more in cash from this party today: barred, s.186",IF(T29&gt;=200000,"₹2,00,000 or more in cash for this event or order: barred, s.186","OK"))))))))))))))))</f>
        <v/>
      </c>
      <c r="O29">
        <f>IF(F29="","",IFERROR(VLOOKUP(F29,Lists!$A$2:$B$22,2,FALSE),"?"))</f>
        <v/>
      </c>
      <c r="P29">
        <f>IF(OR(O29&lt;&gt;"E",N(I29)=0),0,SUMIFS($I$16:$I$315,$B$16:$B$315,B29,$D$16:$D$315,D29,$O$16:$O$315,"E"))</f>
        <v/>
      </c>
      <c r="Q29">
        <f>IF(OR(O29&lt;&gt;"F",N(I29)=0),0,SUMIFS($I$16:$I$315,$B$16:$B$315,B29,$D$16:$D$315,D29,$O$16:$O$315,"F"))</f>
        <v/>
      </c>
      <c r="R29">
        <f>IF(OR(O29&lt;&gt;"A",N(I29)=0),0,SUMIFS($I$16:$I$315,$B$16:$B$315,B29,$D$16:$D$315,D29,$O$16:$O$315,"A"))</f>
        <v/>
      </c>
      <c r="S29">
        <f>IF(OR(O29&lt;&gt;"S",N(G29)=0),0,SUMIFS($G$16:$G$315,$B$16:$B$315,B29,$D$16:$D$315,D29,$O$16:$O$315,"S"))</f>
        <v/>
      </c>
      <c r="T29">
        <f>IF(OR(O29&lt;&gt;"S",E29="",N(G29)=0),0,SUMIFS($G$16:$G$315,$E$16:$E$315,E29,$O$16:$O$315,"S"))</f>
        <v/>
      </c>
      <c r="U29">
        <f>IF(O29="C2",0,N(G29))</f>
        <v/>
      </c>
      <c r="V29">
        <f>IF(O29="C1",0,N(I29))</f>
        <v/>
      </c>
      <c r="W29">
        <f>IF(O29="C1",0,N(H29))</f>
        <v/>
      </c>
      <c r="X29">
        <f>IF(O29="C2",0,N(J29))</f>
        <v/>
      </c>
      <c r="Y29">
        <f>IF(OR(M29="",M29="OK"),0,1)</f>
        <v/>
      </c>
    </row>
    <row r="30">
      <c r="B30" s="21" t="n"/>
      <c r="C30" s="22" t="n"/>
      <c r="D30" s="14" t="n"/>
      <c r="E30" s="22" t="n"/>
      <c r="F30" s="14" t="n"/>
      <c r="G30" s="23" t="n"/>
      <c r="H30" s="23" t="n"/>
      <c r="I30" s="23" t="n"/>
      <c r="J30" s="23" t="n"/>
      <c r="K30" s="24">
        <f>IF(COUNT(G30:J30)=0,"",N($E$8)+SUM(G$16:G30)-SUM(I$16:I30))</f>
        <v/>
      </c>
      <c r="L30" s="24">
        <f>IF(COUNT(G30:J30)=0,"",N($E$9)+SUM(H$16:H30)-SUM(J$16:J30))</f>
        <v/>
      </c>
      <c r="M30" s="25">
        <f>IF(COUNT(G30:J30)=0,"",IF(B30="","Enter the date",IF(D30="","Enter who was paid or who paid",IF(F30="","Pick a head of account",IF(O30="?","Pick a head from the list",IF(AND(O30&lt;&gt;"C1",O30&lt;&gt;"C2",N(G30)+N(H30)&gt;0,N(I30)+N(J30)&gt;0),"Put money in and money out on separate rows",IF(K30&lt;0,"Cash in hand below zero: an entry is missing or wrong",IF(AND(O30="C1",ROUND(N(I30)-N(H30),2)&lt;&gt;0),"Cash deposited: cash out and bank in should be equal",IF(AND(O30="C2",ROUND(N(J30)-N(G30),2)&lt;&gt;0),"Cash withdrawn: bank out and cash in should be equal",IF(P30&gt;10000,"Cash paid to this party today is over ₹10,000: not deductible, s.36(4)",IF(Q30&gt;35000,"Cash freight to this transporter today is over ₹35,000: not deductible, s.36(6)",IF(R30&gt;10000,"Asset paid in cash over ₹10,000 today: left out of its cost, s.39(2)",IF(AND(O30="T",N(G30)&gt;=20000),"Loan of ₹20,000 or more taken in cash: barred, s.185",IF(AND(O30="L",N(I30)&gt;=20000),"Loan of ₹20,000 or more repaid in cash: barred, s.188",IF(S30&gt;=200000,"₹2,00,000 or more in cash from this party today: barred, s.186",IF(T30&gt;=200000,"₹2,00,000 or more in cash for this event or order: barred, s.186","OK"))))))))))))))))</f>
        <v/>
      </c>
      <c r="O30">
        <f>IF(F30="","",IFERROR(VLOOKUP(F30,Lists!$A$2:$B$22,2,FALSE),"?"))</f>
        <v/>
      </c>
      <c r="P30">
        <f>IF(OR(O30&lt;&gt;"E",N(I30)=0),0,SUMIFS($I$16:$I$315,$B$16:$B$315,B30,$D$16:$D$315,D30,$O$16:$O$315,"E"))</f>
        <v/>
      </c>
      <c r="Q30">
        <f>IF(OR(O30&lt;&gt;"F",N(I30)=0),0,SUMIFS($I$16:$I$315,$B$16:$B$315,B30,$D$16:$D$315,D30,$O$16:$O$315,"F"))</f>
        <v/>
      </c>
      <c r="R30">
        <f>IF(OR(O30&lt;&gt;"A",N(I30)=0),0,SUMIFS($I$16:$I$315,$B$16:$B$315,B30,$D$16:$D$315,D30,$O$16:$O$315,"A"))</f>
        <v/>
      </c>
      <c r="S30">
        <f>IF(OR(O30&lt;&gt;"S",N(G30)=0),0,SUMIFS($G$16:$G$315,$B$16:$B$315,B30,$D$16:$D$315,D30,$O$16:$O$315,"S"))</f>
        <v/>
      </c>
      <c r="T30">
        <f>IF(OR(O30&lt;&gt;"S",E30="",N(G30)=0),0,SUMIFS($G$16:$G$315,$E$16:$E$315,E30,$O$16:$O$315,"S"))</f>
        <v/>
      </c>
      <c r="U30">
        <f>IF(O30="C2",0,N(G30))</f>
        <v/>
      </c>
      <c r="V30">
        <f>IF(O30="C1",0,N(I30))</f>
        <v/>
      </c>
      <c r="W30">
        <f>IF(O30="C1",0,N(H30))</f>
        <v/>
      </c>
      <c r="X30">
        <f>IF(O30="C2",0,N(J30))</f>
        <v/>
      </c>
      <c r="Y30">
        <f>IF(OR(M30="",M30="OK"),0,1)</f>
        <v/>
      </c>
    </row>
    <row r="31">
      <c r="B31" s="21" t="n"/>
      <c r="C31" s="22" t="n"/>
      <c r="D31" s="14" t="n"/>
      <c r="E31" s="22" t="n"/>
      <c r="F31" s="14" t="n"/>
      <c r="G31" s="23" t="n"/>
      <c r="H31" s="23" t="n"/>
      <c r="I31" s="23" t="n"/>
      <c r="J31" s="23" t="n"/>
      <c r="K31" s="24">
        <f>IF(COUNT(G31:J31)=0,"",N($E$8)+SUM(G$16:G31)-SUM(I$16:I31))</f>
        <v/>
      </c>
      <c r="L31" s="24">
        <f>IF(COUNT(G31:J31)=0,"",N($E$9)+SUM(H$16:H31)-SUM(J$16:J31))</f>
        <v/>
      </c>
      <c r="M31" s="25">
        <f>IF(COUNT(G31:J31)=0,"",IF(B31="","Enter the date",IF(D31="","Enter who was paid or who paid",IF(F31="","Pick a head of account",IF(O31="?","Pick a head from the list",IF(AND(O31&lt;&gt;"C1",O31&lt;&gt;"C2",N(G31)+N(H31)&gt;0,N(I31)+N(J31)&gt;0),"Put money in and money out on separate rows",IF(K31&lt;0,"Cash in hand below zero: an entry is missing or wrong",IF(AND(O31="C1",ROUND(N(I31)-N(H31),2)&lt;&gt;0),"Cash deposited: cash out and bank in should be equal",IF(AND(O31="C2",ROUND(N(J31)-N(G31),2)&lt;&gt;0),"Cash withdrawn: bank out and cash in should be equal",IF(P31&gt;10000,"Cash paid to this party today is over ₹10,000: not deductible, s.36(4)",IF(Q31&gt;35000,"Cash freight to this transporter today is over ₹35,000: not deductible, s.36(6)",IF(R31&gt;10000,"Asset paid in cash over ₹10,000 today: left out of its cost, s.39(2)",IF(AND(O31="T",N(G31)&gt;=20000),"Loan of ₹20,000 or more taken in cash: barred, s.185",IF(AND(O31="L",N(I31)&gt;=20000),"Loan of ₹20,000 or more repaid in cash: barred, s.188",IF(S31&gt;=200000,"₹2,00,000 or more in cash from this party today: barred, s.186",IF(T31&gt;=200000,"₹2,00,000 or more in cash for this event or order: barred, s.186","OK"))))))))))))))))</f>
        <v/>
      </c>
      <c r="O31">
        <f>IF(F31="","",IFERROR(VLOOKUP(F31,Lists!$A$2:$B$22,2,FALSE),"?"))</f>
        <v/>
      </c>
      <c r="P31">
        <f>IF(OR(O31&lt;&gt;"E",N(I31)=0),0,SUMIFS($I$16:$I$315,$B$16:$B$315,B31,$D$16:$D$315,D31,$O$16:$O$315,"E"))</f>
        <v/>
      </c>
      <c r="Q31">
        <f>IF(OR(O31&lt;&gt;"F",N(I31)=0),0,SUMIFS($I$16:$I$315,$B$16:$B$315,B31,$D$16:$D$315,D31,$O$16:$O$315,"F"))</f>
        <v/>
      </c>
      <c r="R31">
        <f>IF(OR(O31&lt;&gt;"A",N(I31)=0),0,SUMIFS($I$16:$I$315,$B$16:$B$315,B31,$D$16:$D$315,D31,$O$16:$O$315,"A"))</f>
        <v/>
      </c>
      <c r="S31">
        <f>IF(OR(O31&lt;&gt;"S",N(G31)=0),0,SUMIFS($G$16:$G$315,$B$16:$B$315,B31,$D$16:$D$315,D31,$O$16:$O$315,"S"))</f>
        <v/>
      </c>
      <c r="T31">
        <f>IF(OR(O31&lt;&gt;"S",E31="",N(G31)=0),0,SUMIFS($G$16:$G$315,$E$16:$E$315,E31,$O$16:$O$315,"S"))</f>
        <v/>
      </c>
      <c r="U31">
        <f>IF(O31="C2",0,N(G31))</f>
        <v/>
      </c>
      <c r="V31">
        <f>IF(O31="C1",0,N(I31))</f>
        <v/>
      </c>
      <c r="W31">
        <f>IF(O31="C1",0,N(H31))</f>
        <v/>
      </c>
      <c r="X31">
        <f>IF(O31="C2",0,N(J31))</f>
        <v/>
      </c>
      <c r="Y31">
        <f>IF(OR(M31="",M31="OK"),0,1)</f>
        <v/>
      </c>
    </row>
    <row r="32">
      <c r="B32" s="21" t="n"/>
      <c r="C32" s="22" t="n"/>
      <c r="D32" s="14" t="n"/>
      <c r="E32" s="22" t="n"/>
      <c r="F32" s="14" t="n"/>
      <c r="G32" s="23" t="n"/>
      <c r="H32" s="23" t="n"/>
      <c r="I32" s="23" t="n"/>
      <c r="J32" s="23" t="n"/>
      <c r="K32" s="24">
        <f>IF(COUNT(G32:J32)=0,"",N($E$8)+SUM(G$16:G32)-SUM(I$16:I32))</f>
        <v/>
      </c>
      <c r="L32" s="24">
        <f>IF(COUNT(G32:J32)=0,"",N($E$9)+SUM(H$16:H32)-SUM(J$16:J32))</f>
        <v/>
      </c>
      <c r="M32" s="25">
        <f>IF(COUNT(G32:J32)=0,"",IF(B32="","Enter the date",IF(D32="","Enter who was paid or who paid",IF(F32="","Pick a head of account",IF(O32="?","Pick a head from the list",IF(AND(O32&lt;&gt;"C1",O32&lt;&gt;"C2",N(G32)+N(H32)&gt;0,N(I32)+N(J32)&gt;0),"Put money in and money out on separate rows",IF(K32&lt;0,"Cash in hand below zero: an entry is missing or wrong",IF(AND(O32="C1",ROUND(N(I32)-N(H32),2)&lt;&gt;0),"Cash deposited: cash out and bank in should be equal",IF(AND(O32="C2",ROUND(N(J32)-N(G32),2)&lt;&gt;0),"Cash withdrawn: bank out and cash in should be equal",IF(P32&gt;10000,"Cash paid to this party today is over ₹10,000: not deductible, s.36(4)",IF(Q32&gt;35000,"Cash freight to this transporter today is over ₹35,000: not deductible, s.36(6)",IF(R32&gt;10000,"Asset paid in cash over ₹10,000 today: left out of its cost, s.39(2)",IF(AND(O32="T",N(G32)&gt;=20000),"Loan of ₹20,000 or more taken in cash: barred, s.185",IF(AND(O32="L",N(I32)&gt;=20000),"Loan of ₹20,000 or more repaid in cash: barred, s.188",IF(S32&gt;=200000,"₹2,00,000 or more in cash from this party today: barred, s.186",IF(T32&gt;=200000,"₹2,00,000 or more in cash for this event or order: barred, s.186","OK"))))))))))))))))</f>
        <v/>
      </c>
      <c r="O32">
        <f>IF(F32="","",IFERROR(VLOOKUP(F32,Lists!$A$2:$B$22,2,FALSE),"?"))</f>
        <v/>
      </c>
      <c r="P32">
        <f>IF(OR(O32&lt;&gt;"E",N(I32)=0),0,SUMIFS($I$16:$I$315,$B$16:$B$315,B32,$D$16:$D$315,D32,$O$16:$O$315,"E"))</f>
        <v/>
      </c>
      <c r="Q32">
        <f>IF(OR(O32&lt;&gt;"F",N(I32)=0),0,SUMIFS($I$16:$I$315,$B$16:$B$315,B32,$D$16:$D$315,D32,$O$16:$O$315,"F"))</f>
        <v/>
      </c>
      <c r="R32">
        <f>IF(OR(O32&lt;&gt;"A",N(I32)=0),0,SUMIFS($I$16:$I$315,$B$16:$B$315,B32,$D$16:$D$315,D32,$O$16:$O$315,"A"))</f>
        <v/>
      </c>
      <c r="S32">
        <f>IF(OR(O32&lt;&gt;"S",N(G32)=0),0,SUMIFS($G$16:$G$315,$B$16:$B$315,B32,$D$16:$D$315,D32,$O$16:$O$315,"S"))</f>
        <v/>
      </c>
      <c r="T32">
        <f>IF(OR(O32&lt;&gt;"S",E32="",N(G32)=0),0,SUMIFS($G$16:$G$315,$E$16:$E$315,E32,$O$16:$O$315,"S"))</f>
        <v/>
      </c>
      <c r="U32">
        <f>IF(O32="C2",0,N(G32))</f>
        <v/>
      </c>
      <c r="V32">
        <f>IF(O32="C1",0,N(I32))</f>
        <v/>
      </c>
      <c r="W32">
        <f>IF(O32="C1",0,N(H32))</f>
        <v/>
      </c>
      <c r="X32">
        <f>IF(O32="C2",0,N(J32))</f>
        <v/>
      </c>
      <c r="Y32">
        <f>IF(OR(M32="",M32="OK"),0,1)</f>
        <v/>
      </c>
    </row>
    <row r="33">
      <c r="B33" s="21" t="n"/>
      <c r="C33" s="22" t="n"/>
      <c r="D33" s="14" t="n"/>
      <c r="E33" s="22" t="n"/>
      <c r="F33" s="14" t="n"/>
      <c r="G33" s="23" t="n"/>
      <c r="H33" s="23" t="n"/>
      <c r="I33" s="23" t="n"/>
      <c r="J33" s="23" t="n"/>
      <c r="K33" s="24">
        <f>IF(COUNT(G33:J33)=0,"",N($E$8)+SUM(G$16:G33)-SUM(I$16:I33))</f>
        <v/>
      </c>
      <c r="L33" s="24">
        <f>IF(COUNT(G33:J33)=0,"",N($E$9)+SUM(H$16:H33)-SUM(J$16:J33))</f>
        <v/>
      </c>
      <c r="M33" s="25">
        <f>IF(COUNT(G33:J33)=0,"",IF(B33="","Enter the date",IF(D33="","Enter who was paid or who paid",IF(F33="","Pick a head of account",IF(O33="?","Pick a head from the list",IF(AND(O33&lt;&gt;"C1",O33&lt;&gt;"C2",N(G33)+N(H33)&gt;0,N(I33)+N(J33)&gt;0),"Put money in and money out on separate rows",IF(K33&lt;0,"Cash in hand below zero: an entry is missing or wrong",IF(AND(O33="C1",ROUND(N(I33)-N(H33),2)&lt;&gt;0),"Cash deposited: cash out and bank in should be equal",IF(AND(O33="C2",ROUND(N(J33)-N(G33),2)&lt;&gt;0),"Cash withdrawn: bank out and cash in should be equal",IF(P33&gt;10000,"Cash paid to this party today is over ₹10,000: not deductible, s.36(4)",IF(Q33&gt;35000,"Cash freight to this transporter today is over ₹35,000: not deductible, s.36(6)",IF(R33&gt;10000,"Asset paid in cash over ₹10,000 today: left out of its cost, s.39(2)",IF(AND(O33="T",N(G33)&gt;=20000),"Loan of ₹20,000 or more taken in cash: barred, s.185",IF(AND(O33="L",N(I33)&gt;=20000),"Loan of ₹20,000 or more repaid in cash: barred, s.188",IF(S33&gt;=200000,"₹2,00,000 or more in cash from this party today: barred, s.186",IF(T33&gt;=200000,"₹2,00,000 or more in cash for this event or order: barred, s.186","OK"))))))))))))))))</f>
        <v/>
      </c>
      <c r="O33">
        <f>IF(F33="","",IFERROR(VLOOKUP(F33,Lists!$A$2:$B$22,2,FALSE),"?"))</f>
        <v/>
      </c>
      <c r="P33">
        <f>IF(OR(O33&lt;&gt;"E",N(I33)=0),0,SUMIFS($I$16:$I$315,$B$16:$B$315,B33,$D$16:$D$315,D33,$O$16:$O$315,"E"))</f>
        <v/>
      </c>
      <c r="Q33">
        <f>IF(OR(O33&lt;&gt;"F",N(I33)=0),0,SUMIFS($I$16:$I$315,$B$16:$B$315,B33,$D$16:$D$315,D33,$O$16:$O$315,"F"))</f>
        <v/>
      </c>
      <c r="R33">
        <f>IF(OR(O33&lt;&gt;"A",N(I33)=0),0,SUMIFS($I$16:$I$315,$B$16:$B$315,B33,$D$16:$D$315,D33,$O$16:$O$315,"A"))</f>
        <v/>
      </c>
      <c r="S33">
        <f>IF(OR(O33&lt;&gt;"S",N(G33)=0),0,SUMIFS($G$16:$G$315,$B$16:$B$315,B33,$D$16:$D$315,D33,$O$16:$O$315,"S"))</f>
        <v/>
      </c>
      <c r="T33">
        <f>IF(OR(O33&lt;&gt;"S",E33="",N(G33)=0),0,SUMIFS($G$16:$G$315,$E$16:$E$315,E33,$O$16:$O$315,"S"))</f>
        <v/>
      </c>
      <c r="U33">
        <f>IF(O33="C2",0,N(G33))</f>
        <v/>
      </c>
      <c r="V33">
        <f>IF(O33="C1",0,N(I33))</f>
        <v/>
      </c>
      <c r="W33">
        <f>IF(O33="C1",0,N(H33))</f>
        <v/>
      </c>
      <c r="X33">
        <f>IF(O33="C2",0,N(J33))</f>
        <v/>
      </c>
      <c r="Y33">
        <f>IF(OR(M33="",M33="OK"),0,1)</f>
        <v/>
      </c>
    </row>
    <row r="34">
      <c r="B34" s="21" t="n"/>
      <c r="C34" s="22" t="n"/>
      <c r="D34" s="14" t="n"/>
      <c r="E34" s="22" t="n"/>
      <c r="F34" s="14" t="n"/>
      <c r="G34" s="23" t="n"/>
      <c r="H34" s="23" t="n"/>
      <c r="I34" s="23" t="n"/>
      <c r="J34" s="23" t="n"/>
      <c r="K34" s="24">
        <f>IF(COUNT(G34:J34)=0,"",N($E$8)+SUM(G$16:G34)-SUM(I$16:I34))</f>
        <v/>
      </c>
      <c r="L34" s="24">
        <f>IF(COUNT(G34:J34)=0,"",N($E$9)+SUM(H$16:H34)-SUM(J$16:J34))</f>
        <v/>
      </c>
      <c r="M34" s="25">
        <f>IF(COUNT(G34:J34)=0,"",IF(B34="","Enter the date",IF(D34="","Enter who was paid or who paid",IF(F34="","Pick a head of account",IF(O34="?","Pick a head from the list",IF(AND(O34&lt;&gt;"C1",O34&lt;&gt;"C2",N(G34)+N(H34)&gt;0,N(I34)+N(J34)&gt;0),"Put money in and money out on separate rows",IF(K34&lt;0,"Cash in hand below zero: an entry is missing or wrong",IF(AND(O34="C1",ROUND(N(I34)-N(H34),2)&lt;&gt;0),"Cash deposited: cash out and bank in should be equal",IF(AND(O34="C2",ROUND(N(J34)-N(G34),2)&lt;&gt;0),"Cash withdrawn: bank out and cash in should be equal",IF(P34&gt;10000,"Cash paid to this party today is over ₹10,000: not deductible, s.36(4)",IF(Q34&gt;35000,"Cash freight to this transporter today is over ₹35,000: not deductible, s.36(6)",IF(R34&gt;10000,"Asset paid in cash over ₹10,000 today: left out of its cost, s.39(2)",IF(AND(O34="T",N(G34)&gt;=20000),"Loan of ₹20,000 or more taken in cash: barred, s.185",IF(AND(O34="L",N(I34)&gt;=20000),"Loan of ₹20,000 or more repaid in cash: barred, s.188",IF(S34&gt;=200000,"₹2,00,000 or more in cash from this party today: barred, s.186",IF(T34&gt;=200000,"₹2,00,000 or more in cash for this event or order: barred, s.186","OK"))))))))))))))))</f>
        <v/>
      </c>
      <c r="O34">
        <f>IF(F34="","",IFERROR(VLOOKUP(F34,Lists!$A$2:$B$22,2,FALSE),"?"))</f>
        <v/>
      </c>
      <c r="P34">
        <f>IF(OR(O34&lt;&gt;"E",N(I34)=0),0,SUMIFS($I$16:$I$315,$B$16:$B$315,B34,$D$16:$D$315,D34,$O$16:$O$315,"E"))</f>
        <v/>
      </c>
      <c r="Q34">
        <f>IF(OR(O34&lt;&gt;"F",N(I34)=0),0,SUMIFS($I$16:$I$315,$B$16:$B$315,B34,$D$16:$D$315,D34,$O$16:$O$315,"F"))</f>
        <v/>
      </c>
      <c r="R34">
        <f>IF(OR(O34&lt;&gt;"A",N(I34)=0),0,SUMIFS($I$16:$I$315,$B$16:$B$315,B34,$D$16:$D$315,D34,$O$16:$O$315,"A"))</f>
        <v/>
      </c>
      <c r="S34">
        <f>IF(OR(O34&lt;&gt;"S",N(G34)=0),0,SUMIFS($G$16:$G$315,$B$16:$B$315,B34,$D$16:$D$315,D34,$O$16:$O$315,"S"))</f>
        <v/>
      </c>
      <c r="T34">
        <f>IF(OR(O34&lt;&gt;"S",E34="",N(G34)=0),0,SUMIFS($G$16:$G$315,$E$16:$E$315,E34,$O$16:$O$315,"S"))</f>
        <v/>
      </c>
      <c r="U34">
        <f>IF(O34="C2",0,N(G34))</f>
        <v/>
      </c>
      <c r="V34">
        <f>IF(O34="C1",0,N(I34))</f>
        <v/>
      </c>
      <c r="W34">
        <f>IF(O34="C1",0,N(H34))</f>
        <v/>
      </c>
      <c r="X34">
        <f>IF(O34="C2",0,N(J34))</f>
        <v/>
      </c>
      <c r="Y34">
        <f>IF(OR(M34="",M34="OK"),0,1)</f>
        <v/>
      </c>
    </row>
    <row r="35">
      <c r="B35" s="21" t="n"/>
      <c r="C35" s="22" t="n"/>
      <c r="D35" s="14" t="n"/>
      <c r="E35" s="22" t="n"/>
      <c r="F35" s="14" t="n"/>
      <c r="G35" s="23" t="n"/>
      <c r="H35" s="23" t="n"/>
      <c r="I35" s="23" t="n"/>
      <c r="J35" s="23" t="n"/>
      <c r="K35" s="24">
        <f>IF(COUNT(G35:J35)=0,"",N($E$8)+SUM(G$16:G35)-SUM(I$16:I35))</f>
        <v/>
      </c>
      <c r="L35" s="24">
        <f>IF(COUNT(G35:J35)=0,"",N($E$9)+SUM(H$16:H35)-SUM(J$16:J35))</f>
        <v/>
      </c>
      <c r="M35" s="25">
        <f>IF(COUNT(G35:J35)=0,"",IF(B35="","Enter the date",IF(D35="","Enter who was paid or who paid",IF(F35="","Pick a head of account",IF(O35="?","Pick a head from the list",IF(AND(O35&lt;&gt;"C1",O35&lt;&gt;"C2",N(G35)+N(H35)&gt;0,N(I35)+N(J35)&gt;0),"Put money in and money out on separate rows",IF(K35&lt;0,"Cash in hand below zero: an entry is missing or wrong",IF(AND(O35="C1",ROUND(N(I35)-N(H35),2)&lt;&gt;0),"Cash deposited: cash out and bank in should be equal",IF(AND(O35="C2",ROUND(N(J35)-N(G35),2)&lt;&gt;0),"Cash withdrawn: bank out and cash in should be equal",IF(P35&gt;10000,"Cash paid to this party today is over ₹10,000: not deductible, s.36(4)",IF(Q35&gt;35000,"Cash freight to this transporter today is over ₹35,000: not deductible, s.36(6)",IF(R35&gt;10000,"Asset paid in cash over ₹10,000 today: left out of its cost, s.39(2)",IF(AND(O35="T",N(G35)&gt;=20000),"Loan of ₹20,000 or more taken in cash: barred, s.185",IF(AND(O35="L",N(I35)&gt;=20000),"Loan of ₹20,000 or more repaid in cash: barred, s.188",IF(S35&gt;=200000,"₹2,00,000 or more in cash from this party today: barred, s.186",IF(T35&gt;=200000,"₹2,00,000 or more in cash for this event or order: barred, s.186","OK"))))))))))))))))</f>
        <v/>
      </c>
      <c r="O35">
        <f>IF(F35="","",IFERROR(VLOOKUP(F35,Lists!$A$2:$B$22,2,FALSE),"?"))</f>
        <v/>
      </c>
      <c r="P35">
        <f>IF(OR(O35&lt;&gt;"E",N(I35)=0),0,SUMIFS($I$16:$I$315,$B$16:$B$315,B35,$D$16:$D$315,D35,$O$16:$O$315,"E"))</f>
        <v/>
      </c>
      <c r="Q35">
        <f>IF(OR(O35&lt;&gt;"F",N(I35)=0),0,SUMIFS($I$16:$I$315,$B$16:$B$315,B35,$D$16:$D$315,D35,$O$16:$O$315,"F"))</f>
        <v/>
      </c>
      <c r="R35">
        <f>IF(OR(O35&lt;&gt;"A",N(I35)=0),0,SUMIFS($I$16:$I$315,$B$16:$B$315,B35,$D$16:$D$315,D35,$O$16:$O$315,"A"))</f>
        <v/>
      </c>
      <c r="S35">
        <f>IF(OR(O35&lt;&gt;"S",N(G35)=0),0,SUMIFS($G$16:$G$315,$B$16:$B$315,B35,$D$16:$D$315,D35,$O$16:$O$315,"S"))</f>
        <v/>
      </c>
      <c r="T35">
        <f>IF(OR(O35&lt;&gt;"S",E35="",N(G35)=0),0,SUMIFS($G$16:$G$315,$E$16:$E$315,E35,$O$16:$O$315,"S"))</f>
        <v/>
      </c>
      <c r="U35">
        <f>IF(O35="C2",0,N(G35))</f>
        <v/>
      </c>
      <c r="V35">
        <f>IF(O35="C1",0,N(I35))</f>
        <v/>
      </c>
      <c r="W35">
        <f>IF(O35="C1",0,N(H35))</f>
        <v/>
      </c>
      <c r="X35">
        <f>IF(O35="C2",0,N(J35))</f>
        <v/>
      </c>
      <c r="Y35">
        <f>IF(OR(M35="",M35="OK"),0,1)</f>
        <v/>
      </c>
    </row>
    <row r="36">
      <c r="B36" s="21" t="n"/>
      <c r="C36" s="22" t="n"/>
      <c r="D36" s="14" t="n"/>
      <c r="E36" s="22" t="n"/>
      <c r="F36" s="14" t="n"/>
      <c r="G36" s="23" t="n"/>
      <c r="H36" s="23" t="n"/>
      <c r="I36" s="23" t="n"/>
      <c r="J36" s="23" t="n"/>
      <c r="K36" s="24">
        <f>IF(COUNT(G36:J36)=0,"",N($E$8)+SUM(G$16:G36)-SUM(I$16:I36))</f>
        <v/>
      </c>
      <c r="L36" s="24">
        <f>IF(COUNT(G36:J36)=0,"",N($E$9)+SUM(H$16:H36)-SUM(J$16:J36))</f>
        <v/>
      </c>
      <c r="M36" s="25">
        <f>IF(COUNT(G36:J36)=0,"",IF(B36="","Enter the date",IF(D36="","Enter who was paid or who paid",IF(F36="","Pick a head of account",IF(O36="?","Pick a head from the list",IF(AND(O36&lt;&gt;"C1",O36&lt;&gt;"C2",N(G36)+N(H36)&gt;0,N(I36)+N(J36)&gt;0),"Put money in and money out on separate rows",IF(K36&lt;0,"Cash in hand below zero: an entry is missing or wrong",IF(AND(O36="C1",ROUND(N(I36)-N(H36),2)&lt;&gt;0),"Cash deposited: cash out and bank in should be equal",IF(AND(O36="C2",ROUND(N(J36)-N(G36),2)&lt;&gt;0),"Cash withdrawn: bank out and cash in should be equal",IF(P36&gt;10000,"Cash paid to this party today is over ₹10,000: not deductible, s.36(4)",IF(Q36&gt;35000,"Cash freight to this transporter today is over ₹35,000: not deductible, s.36(6)",IF(R36&gt;10000,"Asset paid in cash over ₹10,000 today: left out of its cost, s.39(2)",IF(AND(O36="T",N(G36)&gt;=20000),"Loan of ₹20,000 or more taken in cash: barred, s.185",IF(AND(O36="L",N(I36)&gt;=20000),"Loan of ₹20,000 or more repaid in cash: barred, s.188",IF(S36&gt;=200000,"₹2,00,000 or more in cash from this party today: barred, s.186",IF(T36&gt;=200000,"₹2,00,000 or more in cash for this event or order: barred, s.186","OK"))))))))))))))))</f>
        <v/>
      </c>
      <c r="O36">
        <f>IF(F36="","",IFERROR(VLOOKUP(F36,Lists!$A$2:$B$22,2,FALSE),"?"))</f>
        <v/>
      </c>
      <c r="P36">
        <f>IF(OR(O36&lt;&gt;"E",N(I36)=0),0,SUMIFS($I$16:$I$315,$B$16:$B$315,B36,$D$16:$D$315,D36,$O$16:$O$315,"E"))</f>
        <v/>
      </c>
      <c r="Q36">
        <f>IF(OR(O36&lt;&gt;"F",N(I36)=0),0,SUMIFS($I$16:$I$315,$B$16:$B$315,B36,$D$16:$D$315,D36,$O$16:$O$315,"F"))</f>
        <v/>
      </c>
      <c r="R36">
        <f>IF(OR(O36&lt;&gt;"A",N(I36)=0),0,SUMIFS($I$16:$I$315,$B$16:$B$315,B36,$D$16:$D$315,D36,$O$16:$O$315,"A"))</f>
        <v/>
      </c>
      <c r="S36">
        <f>IF(OR(O36&lt;&gt;"S",N(G36)=0),0,SUMIFS($G$16:$G$315,$B$16:$B$315,B36,$D$16:$D$315,D36,$O$16:$O$315,"S"))</f>
        <v/>
      </c>
      <c r="T36">
        <f>IF(OR(O36&lt;&gt;"S",E36="",N(G36)=0),0,SUMIFS($G$16:$G$315,$E$16:$E$315,E36,$O$16:$O$315,"S"))</f>
        <v/>
      </c>
      <c r="U36">
        <f>IF(O36="C2",0,N(G36))</f>
        <v/>
      </c>
      <c r="V36">
        <f>IF(O36="C1",0,N(I36))</f>
        <v/>
      </c>
      <c r="W36">
        <f>IF(O36="C1",0,N(H36))</f>
        <v/>
      </c>
      <c r="X36">
        <f>IF(O36="C2",0,N(J36))</f>
        <v/>
      </c>
      <c r="Y36">
        <f>IF(OR(M36="",M36="OK"),0,1)</f>
        <v/>
      </c>
    </row>
    <row r="37">
      <c r="B37" s="21" t="n"/>
      <c r="C37" s="22" t="n"/>
      <c r="D37" s="14" t="n"/>
      <c r="E37" s="22" t="n"/>
      <c r="F37" s="14" t="n"/>
      <c r="G37" s="23" t="n"/>
      <c r="H37" s="23" t="n"/>
      <c r="I37" s="23" t="n"/>
      <c r="J37" s="23" t="n"/>
      <c r="K37" s="24">
        <f>IF(COUNT(G37:J37)=0,"",N($E$8)+SUM(G$16:G37)-SUM(I$16:I37))</f>
        <v/>
      </c>
      <c r="L37" s="24">
        <f>IF(COUNT(G37:J37)=0,"",N($E$9)+SUM(H$16:H37)-SUM(J$16:J37))</f>
        <v/>
      </c>
      <c r="M37" s="25">
        <f>IF(COUNT(G37:J37)=0,"",IF(B37="","Enter the date",IF(D37="","Enter who was paid or who paid",IF(F37="","Pick a head of account",IF(O37="?","Pick a head from the list",IF(AND(O37&lt;&gt;"C1",O37&lt;&gt;"C2",N(G37)+N(H37)&gt;0,N(I37)+N(J37)&gt;0),"Put money in and money out on separate rows",IF(K37&lt;0,"Cash in hand below zero: an entry is missing or wrong",IF(AND(O37="C1",ROUND(N(I37)-N(H37),2)&lt;&gt;0),"Cash deposited: cash out and bank in should be equal",IF(AND(O37="C2",ROUND(N(J37)-N(G37),2)&lt;&gt;0),"Cash withdrawn: bank out and cash in should be equal",IF(P37&gt;10000,"Cash paid to this party today is over ₹10,000: not deductible, s.36(4)",IF(Q37&gt;35000,"Cash freight to this transporter today is over ₹35,000: not deductible, s.36(6)",IF(R37&gt;10000,"Asset paid in cash over ₹10,000 today: left out of its cost, s.39(2)",IF(AND(O37="T",N(G37)&gt;=20000),"Loan of ₹20,000 or more taken in cash: barred, s.185",IF(AND(O37="L",N(I37)&gt;=20000),"Loan of ₹20,000 or more repaid in cash: barred, s.188",IF(S37&gt;=200000,"₹2,00,000 or more in cash from this party today: barred, s.186",IF(T37&gt;=200000,"₹2,00,000 or more in cash for this event or order: barred, s.186","OK"))))))))))))))))</f>
        <v/>
      </c>
      <c r="O37">
        <f>IF(F37="","",IFERROR(VLOOKUP(F37,Lists!$A$2:$B$22,2,FALSE),"?"))</f>
        <v/>
      </c>
      <c r="P37">
        <f>IF(OR(O37&lt;&gt;"E",N(I37)=0),0,SUMIFS($I$16:$I$315,$B$16:$B$315,B37,$D$16:$D$315,D37,$O$16:$O$315,"E"))</f>
        <v/>
      </c>
      <c r="Q37">
        <f>IF(OR(O37&lt;&gt;"F",N(I37)=0),0,SUMIFS($I$16:$I$315,$B$16:$B$315,B37,$D$16:$D$315,D37,$O$16:$O$315,"F"))</f>
        <v/>
      </c>
      <c r="R37">
        <f>IF(OR(O37&lt;&gt;"A",N(I37)=0),0,SUMIFS($I$16:$I$315,$B$16:$B$315,B37,$D$16:$D$315,D37,$O$16:$O$315,"A"))</f>
        <v/>
      </c>
      <c r="S37">
        <f>IF(OR(O37&lt;&gt;"S",N(G37)=0),0,SUMIFS($G$16:$G$315,$B$16:$B$315,B37,$D$16:$D$315,D37,$O$16:$O$315,"S"))</f>
        <v/>
      </c>
      <c r="T37">
        <f>IF(OR(O37&lt;&gt;"S",E37="",N(G37)=0),0,SUMIFS($G$16:$G$315,$E$16:$E$315,E37,$O$16:$O$315,"S"))</f>
        <v/>
      </c>
      <c r="U37">
        <f>IF(O37="C2",0,N(G37))</f>
        <v/>
      </c>
      <c r="V37">
        <f>IF(O37="C1",0,N(I37))</f>
        <v/>
      </c>
      <c r="W37">
        <f>IF(O37="C1",0,N(H37))</f>
        <v/>
      </c>
      <c r="X37">
        <f>IF(O37="C2",0,N(J37))</f>
        <v/>
      </c>
      <c r="Y37">
        <f>IF(OR(M37="",M37="OK"),0,1)</f>
        <v/>
      </c>
    </row>
    <row r="38">
      <c r="B38" s="21" t="n"/>
      <c r="C38" s="22" t="n"/>
      <c r="D38" s="14" t="n"/>
      <c r="E38" s="22" t="n"/>
      <c r="F38" s="14" t="n"/>
      <c r="G38" s="23" t="n"/>
      <c r="H38" s="23" t="n"/>
      <c r="I38" s="23" t="n"/>
      <c r="J38" s="23" t="n"/>
      <c r="K38" s="24">
        <f>IF(COUNT(G38:J38)=0,"",N($E$8)+SUM(G$16:G38)-SUM(I$16:I38))</f>
        <v/>
      </c>
      <c r="L38" s="24">
        <f>IF(COUNT(G38:J38)=0,"",N($E$9)+SUM(H$16:H38)-SUM(J$16:J38))</f>
        <v/>
      </c>
      <c r="M38" s="25">
        <f>IF(COUNT(G38:J38)=0,"",IF(B38="","Enter the date",IF(D38="","Enter who was paid or who paid",IF(F38="","Pick a head of account",IF(O38="?","Pick a head from the list",IF(AND(O38&lt;&gt;"C1",O38&lt;&gt;"C2",N(G38)+N(H38)&gt;0,N(I38)+N(J38)&gt;0),"Put money in and money out on separate rows",IF(K38&lt;0,"Cash in hand below zero: an entry is missing or wrong",IF(AND(O38="C1",ROUND(N(I38)-N(H38),2)&lt;&gt;0),"Cash deposited: cash out and bank in should be equal",IF(AND(O38="C2",ROUND(N(J38)-N(G38),2)&lt;&gt;0),"Cash withdrawn: bank out and cash in should be equal",IF(P38&gt;10000,"Cash paid to this party today is over ₹10,000: not deductible, s.36(4)",IF(Q38&gt;35000,"Cash freight to this transporter today is over ₹35,000: not deductible, s.36(6)",IF(R38&gt;10000,"Asset paid in cash over ₹10,000 today: left out of its cost, s.39(2)",IF(AND(O38="T",N(G38)&gt;=20000),"Loan of ₹20,000 or more taken in cash: barred, s.185",IF(AND(O38="L",N(I38)&gt;=20000),"Loan of ₹20,000 or more repaid in cash: barred, s.188",IF(S38&gt;=200000,"₹2,00,000 or more in cash from this party today: barred, s.186",IF(T38&gt;=200000,"₹2,00,000 or more in cash for this event or order: barred, s.186","OK"))))))))))))))))</f>
        <v/>
      </c>
      <c r="O38">
        <f>IF(F38="","",IFERROR(VLOOKUP(F38,Lists!$A$2:$B$22,2,FALSE),"?"))</f>
        <v/>
      </c>
      <c r="P38">
        <f>IF(OR(O38&lt;&gt;"E",N(I38)=0),0,SUMIFS($I$16:$I$315,$B$16:$B$315,B38,$D$16:$D$315,D38,$O$16:$O$315,"E"))</f>
        <v/>
      </c>
      <c r="Q38">
        <f>IF(OR(O38&lt;&gt;"F",N(I38)=0),0,SUMIFS($I$16:$I$315,$B$16:$B$315,B38,$D$16:$D$315,D38,$O$16:$O$315,"F"))</f>
        <v/>
      </c>
      <c r="R38">
        <f>IF(OR(O38&lt;&gt;"A",N(I38)=0),0,SUMIFS($I$16:$I$315,$B$16:$B$315,B38,$D$16:$D$315,D38,$O$16:$O$315,"A"))</f>
        <v/>
      </c>
      <c r="S38">
        <f>IF(OR(O38&lt;&gt;"S",N(G38)=0),0,SUMIFS($G$16:$G$315,$B$16:$B$315,B38,$D$16:$D$315,D38,$O$16:$O$315,"S"))</f>
        <v/>
      </c>
      <c r="T38">
        <f>IF(OR(O38&lt;&gt;"S",E38="",N(G38)=0),0,SUMIFS($G$16:$G$315,$E$16:$E$315,E38,$O$16:$O$315,"S"))</f>
        <v/>
      </c>
      <c r="U38">
        <f>IF(O38="C2",0,N(G38))</f>
        <v/>
      </c>
      <c r="V38">
        <f>IF(O38="C1",0,N(I38))</f>
        <v/>
      </c>
      <c r="W38">
        <f>IF(O38="C1",0,N(H38))</f>
        <v/>
      </c>
      <c r="X38">
        <f>IF(O38="C2",0,N(J38))</f>
        <v/>
      </c>
      <c r="Y38">
        <f>IF(OR(M38="",M38="OK"),0,1)</f>
        <v/>
      </c>
    </row>
    <row r="39">
      <c r="B39" s="21" t="n"/>
      <c r="C39" s="22" t="n"/>
      <c r="D39" s="14" t="n"/>
      <c r="E39" s="22" t="n"/>
      <c r="F39" s="14" t="n"/>
      <c r="G39" s="23" t="n"/>
      <c r="H39" s="23" t="n"/>
      <c r="I39" s="23" t="n"/>
      <c r="J39" s="23" t="n"/>
      <c r="K39" s="24">
        <f>IF(COUNT(G39:J39)=0,"",N($E$8)+SUM(G$16:G39)-SUM(I$16:I39))</f>
        <v/>
      </c>
      <c r="L39" s="24">
        <f>IF(COUNT(G39:J39)=0,"",N($E$9)+SUM(H$16:H39)-SUM(J$16:J39))</f>
        <v/>
      </c>
      <c r="M39" s="25">
        <f>IF(COUNT(G39:J39)=0,"",IF(B39="","Enter the date",IF(D39="","Enter who was paid or who paid",IF(F39="","Pick a head of account",IF(O39="?","Pick a head from the list",IF(AND(O39&lt;&gt;"C1",O39&lt;&gt;"C2",N(G39)+N(H39)&gt;0,N(I39)+N(J39)&gt;0),"Put money in and money out on separate rows",IF(K39&lt;0,"Cash in hand below zero: an entry is missing or wrong",IF(AND(O39="C1",ROUND(N(I39)-N(H39),2)&lt;&gt;0),"Cash deposited: cash out and bank in should be equal",IF(AND(O39="C2",ROUND(N(J39)-N(G39),2)&lt;&gt;0),"Cash withdrawn: bank out and cash in should be equal",IF(P39&gt;10000,"Cash paid to this party today is over ₹10,000: not deductible, s.36(4)",IF(Q39&gt;35000,"Cash freight to this transporter today is over ₹35,000: not deductible, s.36(6)",IF(R39&gt;10000,"Asset paid in cash over ₹10,000 today: left out of its cost, s.39(2)",IF(AND(O39="T",N(G39)&gt;=20000),"Loan of ₹20,000 or more taken in cash: barred, s.185",IF(AND(O39="L",N(I39)&gt;=20000),"Loan of ₹20,000 or more repaid in cash: barred, s.188",IF(S39&gt;=200000,"₹2,00,000 or more in cash from this party today: barred, s.186",IF(T39&gt;=200000,"₹2,00,000 or more in cash for this event or order: barred, s.186","OK"))))))))))))))))</f>
        <v/>
      </c>
      <c r="O39">
        <f>IF(F39="","",IFERROR(VLOOKUP(F39,Lists!$A$2:$B$22,2,FALSE),"?"))</f>
        <v/>
      </c>
      <c r="P39">
        <f>IF(OR(O39&lt;&gt;"E",N(I39)=0),0,SUMIFS($I$16:$I$315,$B$16:$B$315,B39,$D$16:$D$315,D39,$O$16:$O$315,"E"))</f>
        <v/>
      </c>
      <c r="Q39">
        <f>IF(OR(O39&lt;&gt;"F",N(I39)=0),0,SUMIFS($I$16:$I$315,$B$16:$B$315,B39,$D$16:$D$315,D39,$O$16:$O$315,"F"))</f>
        <v/>
      </c>
      <c r="R39">
        <f>IF(OR(O39&lt;&gt;"A",N(I39)=0),0,SUMIFS($I$16:$I$315,$B$16:$B$315,B39,$D$16:$D$315,D39,$O$16:$O$315,"A"))</f>
        <v/>
      </c>
      <c r="S39">
        <f>IF(OR(O39&lt;&gt;"S",N(G39)=0),0,SUMIFS($G$16:$G$315,$B$16:$B$315,B39,$D$16:$D$315,D39,$O$16:$O$315,"S"))</f>
        <v/>
      </c>
      <c r="T39">
        <f>IF(OR(O39&lt;&gt;"S",E39="",N(G39)=0),0,SUMIFS($G$16:$G$315,$E$16:$E$315,E39,$O$16:$O$315,"S"))</f>
        <v/>
      </c>
      <c r="U39">
        <f>IF(O39="C2",0,N(G39))</f>
        <v/>
      </c>
      <c r="V39">
        <f>IF(O39="C1",0,N(I39))</f>
        <v/>
      </c>
      <c r="W39">
        <f>IF(O39="C1",0,N(H39))</f>
        <v/>
      </c>
      <c r="X39">
        <f>IF(O39="C2",0,N(J39))</f>
        <v/>
      </c>
      <c r="Y39">
        <f>IF(OR(M39="",M39="OK"),0,1)</f>
        <v/>
      </c>
    </row>
    <row r="40">
      <c r="B40" s="21" t="n"/>
      <c r="C40" s="22" t="n"/>
      <c r="D40" s="14" t="n"/>
      <c r="E40" s="22" t="n"/>
      <c r="F40" s="14" t="n"/>
      <c r="G40" s="23" t="n"/>
      <c r="H40" s="23" t="n"/>
      <c r="I40" s="23" t="n"/>
      <c r="J40" s="23" t="n"/>
      <c r="K40" s="24">
        <f>IF(COUNT(G40:J40)=0,"",N($E$8)+SUM(G$16:G40)-SUM(I$16:I40))</f>
        <v/>
      </c>
      <c r="L40" s="24">
        <f>IF(COUNT(G40:J40)=0,"",N($E$9)+SUM(H$16:H40)-SUM(J$16:J40))</f>
        <v/>
      </c>
      <c r="M40" s="25">
        <f>IF(COUNT(G40:J40)=0,"",IF(B40="","Enter the date",IF(D40="","Enter who was paid or who paid",IF(F40="","Pick a head of account",IF(O40="?","Pick a head from the list",IF(AND(O40&lt;&gt;"C1",O40&lt;&gt;"C2",N(G40)+N(H40)&gt;0,N(I40)+N(J40)&gt;0),"Put money in and money out on separate rows",IF(K40&lt;0,"Cash in hand below zero: an entry is missing or wrong",IF(AND(O40="C1",ROUND(N(I40)-N(H40),2)&lt;&gt;0),"Cash deposited: cash out and bank in should be equal",IF(AND(O40="C2",ROUND(N(J40)-N(G40),2)&lt;&gt;0),"Cash withdrawn: bank out and cash in should be equal",IF(P40&gt;10000,"Cash paid to this party today is over ₹10,000: not deductible, s.36(4)",IF(Q40&gt;35000,"Cash freight to this transporter today is over ₹35,000: not deductible, s.36(6)",IF(R40&gt;10000,"Asset paid in cash over ₹10,000 today: left out of its cost, s.39(2)",IF(AND(O40="T",N(G40)&gt;=20000),"Loan of ₹20,000 or more taken in cash: barred, s.185",IF(AND(O40="L",N(I40)&gt;=20000),"Loan of ₹20,000 or more repaid in cash: barred, s.188",IF(S40&gt;=200000,"₹2,00,000 or more in cash from this party today: barred, s.186",IF(T40&gt;=200000,"₹2,00,000 or more in cash for this event or order: barred, s.186","OK"))))))))))))))))</f>
        <v/>
      </c>
      <c r="O40">
        <f>IF(F40="","",IFERROR(VLOOKUP(F40,Lists!$A$2:$B$22,2,FALSE),"?"))</f>
        <v/>
      </c>
      <c r="P40">
        <f>IF(OR(O40&lt;&gt;"E",N(I40)=0),0,SUMIFS($I$16:$I$315,$B$16:$B$315,B40,$D$16:$D$315,D40,$O$16:$O$315,"E"))</f>
        <v/>
      </c>
      <c r="Q40">
        <f>IF(OR(O40&lt;&gt;"F",N(I40)=0),0,SUMIFS($I$16:$I$315,$B$16:$B$315,B40,$D$16:$D$315,D40,$O$16:$O$315,"F"))</f>
        <v/>
      </c>
      <c r="R40">
        <f>IF(OR(O40&lt;&gt;"A",N(I40)=0),0,SUMIFS($I$16:$I$315,$B$16:$B$315,B40,$D$16:$D$315,D40,$O$16:$O$315,"A"))</f>
        <v/>
      </c>
      <c r="S40">
        <f>IF(OR(O40&lt;&gt;"S",N(G40)=0),0,SUMIFS($G$16:$G$315,$B$16:$B$315,B40,$D$16:$D$315,D40,$O$16:$O$315,"S"))</f>
        <v/>
      </c>
      <c r="T40">
        <f>IF(OR(O40&lt;&gt;"S",E40="",N(G40)=0),0,SUMIFS($G$16:$G$315,$E$16:$E$315,E40,$O$16:$O$315,"S"))</f>
        <v/>
      </c>
      <c r="U40">
        <f>IF(O40="C2",0,N(G40))</f>
        <v/>
      </c>
      <c r="V40">
        <f>IF(O40="C1",0,N(I40))</f>
        <v/>
      </c>
      <c r="W40">
        <f>IF(O40="C1",0,N(H40))</f>
        <v/>
      </c>
      <c r="X40">
        <f>IF(O40="C2",0,N(J40))</f>
        <v/>
      </c>
      <c r="Y40">
        <f>IF(OR(M40="",M40="OK"),0,1)</f>
        <v/>
      </c>
    </row>
    <row r="41">
      <c r="B41" s="21" t="n"/>
      <c r="C41" s="22" t="n"/>
      <c r="D41" s="14" t="n"/>
      <c r="E41" s="22" t="n"/>
      <c r="F41" s="14" t="n"/>
      <c r="G41" s="23" t="n"/>
      <c r="H41" s="23" t="n"/>
      <c r="I41" s="23" t="n"/>
      <c r="J41" s="23" t="n"/>
      <c r="K41" s="24">
        <f>IF(COUNT(G41:J41)=0,"",N($E$8)+SUM(G$16:G41)-SUM(I$16:I41))</f>
        <v/>
      </c>
      <c r="L41" s="24">
        <f>IF(COUNT(G41:J41)=0,"",N($E$9)+SUM(H$16:H41)-SUM(J$16:J41))</f>
        <v/>
      </c>
      <c r="M41" s="25">
        <f>IF(COUNT(G41:J41)=0,"",IF(B41="","Enter the date",IF(D41="","Enter who was paid or who paid",IF(F41="","Pick a head of account",IF(O41="?","Pick a head from the list",IF(AND(O41&lt;&gt;"C1",O41&lt;&gt;"C2",N(G41)+N(H41)&gt;0,N(I41)+N(J41)&gt;0),"Put money in and money out on separate rows",IF(K41&lt;0,"Cash in hand below zero: an entry is missing or wrong",IF(AND(O41="C1",ROUND(N(I41)-N(H41),2)&lt;&gt;0),"Cash deposited: cash out and bank in should be equal",IF(AND(O41="C2",ROUND(N(J41)-N(G41),2)&lt;&gt;0),"Cash withdrawn: bank out and cash in should be equal",IF(P41&gt;10000,"Cash paid to this party today is over ₹10,000: not deductible, s.36(4)",IF(Q41&gt;35000,"Cash freight to this transporter today is over ₹35,000: not deductible, s.36(6)",IF(R41&gt;10000,"Asset paid in cash over ₹10,000 today: left out of its cost, s.39(2)",IF(AND(O41="T",N(G41)&gt;=20000),"Loan of ₹20,000 or more taken in cash: barred, s.185",IF(AND(O41="L",N(I41)&gt;=20000),"Loan of ₹20,000 or more repaid in cash: barred, s.188",IF(S41&gt;=200000,"₹2,00,000 or more in cash from this party today: barred, s.186",IF(T41&gt;=200000,"₹2,00,000 or more in cash for this event or order: barred, s.186","OK"))))))))))))))))</f>
        <v/>
      </c>
      <c r="O41">
        <f>IF(F41="","",IFERROR(VLOOKUP(F41,Lists!$A$2:$B$22,2,FALSE),"?"))</f>
        <v/>
      </c>
      <c r="P41">
        <f>IF(OR(O41&lt;&gt;"E",N(I41)=0),0,SUMIFS($I$16:$I$315,$B$16:$B$315,B41,$D$16:$D$315,D41,$O$16:$O$315,"E"))</f>
        <v/>
      </c>
      <c r="Q41">
        <f>IF(OR(O41&lt;&gt;"F",N(I41)=0),0,SUMIFS($I$16:$I$315,$B$16:$B$315,B41,$D$16:$D$315,D41,$O$16:$O$315,"F"))</f>
        <v/>
      </c>
      <c r="R41">
        <f>IF(OR(O41&lt;&gt;"A",N(I41)=0),0,SUMIFS($I$16:$I$315,$B$16:$B$315,B41,$D$16:$D$315,D41,$O$16:$O$315,"A"))</f>
        <v/>
      </c>
      <c r="S41">
        <f>IF(OR(O41&lt;&gt;"S",N(G41)=0),0,SUMIFS($G$16:$G$315,$B$16:$B$315,B41,$D$16:$D$315,D41,$O$16:$O$315,"S"))</f>
        <v/>
      </c>
      <c r="T41">
        <f>IF(OR(O41&lt;&gt;"S",E41="",N(G41)=0),0,SUMIFS($G$16:$G$315,$E$16:$E$315,E41,$O$16:$O$315,"S"))</f>
        <v/>
      </c>
      <c r="U41">
        <f>IF(O41="C2",0,N(G41))</f>
        <v/>
      </c>
      <c r="V41">
        <f>IF(O41="C1",0,N(I41))</f>
        <v/>
      </c>
      <c r="W41">
        <f>IF(O41="C1",0,N(H41))</f>
        <v/>
      </c>
      <c r="X41">
        <f>IF(O41="C2",0,N(J41))</f>
        <v/>
      </c>
      <c r="Y41">
        <f>IF(OR(M41="",M41="OK"),0,1)</f>
        <v/>
      </c>
    </row>
    <row r="42">
      <c r="B42" s="21" t="n"/>
      <c r="C42" s="22" t="n"/>
      <c r="D42" s="14" t="n"/>
      <c r="E42" s="22" t="n"/>
      <c r="F42" s="14" t="n"/>
      <c r="G42" s="23" t="n"/>
      <c r="H42" s="23" t="n"/>
      <c r="I42" s="23" t="n"/>
      <c r="J42" s="23" t="n"/>
      <c r="K42" s="24">
        <f>IF(COUNT(G42:J42)=0,"",N($E$8)+SUM(G$16:G42)-SUM(I$16:I42))</f>
        <v/>
      </c>
      <c r="L42" s="24">
        <f>IF(COUNT(G42:J42)=0,"",N($E$9)+SUM(H$16:H42)-SUM(J$16:J42))</f>
        <v/>
      </c>
      <c r="M42" s="25">
        <f>IF(COUNT(G42:J42)=0,"",IF(B42="","Enter the date",IF(D42="","Enter who was paid or who paid",IF(F42="","Pick a head of account",IF(O42="?","Pick a head from the list",IF(AND(O42&lt;&gt;"C1",O42&lt;&gt;"C2",N(G42)+N(H42)&gt;0,N(I42)+N(J42)&gt;0),"Put money in and money out on separate rows",IF(K42&lt;0,"Cash in hand below zero: an entry is missing or wrong",IF(AND(O42="C1",ROUND(N(I42)-N(H42),2)&lt;&gt;0),"Cash deposited: cash out and bank in should be equal",IF(AND(O42="C2",ROUND(N(J42)-N(G42),2)&lt;&gt;0),"Cash withdrawn: bank out and cash in should be equal",IF(P42&gt;10000,"Cash paid to this party today is over ₹10,000: not deductible, s.36(4)",IF(Q42&gt;35000,"Cash freight to this transporter today is over ₹35,000: not deductible, s.36(6)",IF(R42&gt;10000,"Asset paid in cash over ₹10,000 today: left out of its cost, s.39(2)",IF(AND(O42="T",N(G42)&gt;=20000),"Loan of ₹20,000 or more taken in cash: barred, s.185",IF(AND(O42="L",N(I42)&gt;=20000),"Loan of ₹20,000 or more repaid in cash: barred, s.188",IF(S42&gt;=200000,"₹2,00,000 or more in cash from this party today: barred, s.186",IF(T42&gt;=200000,"₹2,00,000 or more in cash for this event or order: barred, s.186","OK"))))))))))))))))</f>
        <v/>
      </c>
      <c r="O42">
        <f>IF(F42="","",IFERROR(VLOOKUP(F42,Lists!$A$2:$B$22,2,FALSE),"?"))</f>
        <v/>
      </c>
      <c r="P42">
        <f>IF(OR(O42&lt;&gt;"E",N(I42)=0),0,SUMIFS($I$16:$I$315,$B$16:$B$315,B42,$D$16:$D$315,D42,$O$16:$O$315,"E"))</f>
        <v/>
      </c>
      <c r="Q42">
        <f>IF(OR(O42&lt;&gt;"F",N(I42)=0),0,SUMIFS($I$16:$I$315,$B$16:$B$315,B42,$D$16:$D$315,D42,$O$16:$O$315,"F"))</f>
        <v/>
      </c>
      <c r="R42">
        <f>IF(OR(O42&lt;&gt;"A",N(I42)=0),0,SUMIFS($I$16:$I$315,$B$16:$B$315,B42,$D$16:$D$315,D42,$O$16:$O$315,"A"))</f>
        <v/>
      </c>
      <c r="S42">
        <f>IF(OR(O42&lt;&gt;"S",N(G42)=0),0,SUMIFS($G$16:$G$315,$B$16:$B$315,B42,$D$16:$D$315,D42,$O$16:$O$315,"S"))</f>
        <v/>
      </c>
      <c r="T42">
        <f>IF(OR(O42&lt;&gt;"S",E42="",N(G42)=0),0,SUMIFS($G$16:$G$315,$E$16:$E$315,E42,$O$16:$O$315,"S"))</f>
        <v/>
      </c>
      <c r="U42">
        <f>IF(O42="C2",0,N(G42))</f>
        <v/>
      </c>
      <c r="V42">
        <f>IF(O42="C1",0,N(I42))</f>
        <v/>
      </c>
      <c r="W42">
        <f>IF(O42="C1",0,N(H42))</f>
        <v/>
      </c>
      <c r="X42">
        <f>IF(O42="C2",0,N(J42))</f>
        <v/>
      </c>
      <c r="Y42">
        <f>IF(OR(M42="",M42="OK"),0,1)</f>
        <v/>
      </c>
    </row>
    <row r="43">
      <c r="B43" s="21" t="n"/>
      <c r="C43" s="22" t="n"/>
      <c r="D43" s="14" t="n"/>
      <c r="E43" s="22" t="n"/>
      <c r="F43" s="14" t="n"/>
      <c r="G43" s="23" t="n"/>
      <c r="H43" s="23" t="n"/>
      <c r="I43" s="23" t="n"/>
      <c r="J43" s="23" t="n"/>
      <c r="K43" s="24">
        <f>IF(COUNT(G43:J43)=0,"",N($E$8)+SUM(G$16:G43)-SUM(I$16:I43))</f>
        <v/>
      </c>
      <c r="L43" s="24">
        <f>IF(COUNT(G43:J43)=0,"",N($E$9)+SUM(H$16:H43)-SUM(J$16:J43))</f>
        <v/>
      </c>
      <c r="M43" s="25">
        <f>IF(COUNT(G43:J43)=0,"",IF(B43="","Enter the date",IF(D43="","Enter who was paid or who paid",IF(F43="","Pick a head of account",IF(O43="?","Pick a head from the list",IF(AND(O43&lt;&gt;"C1",O43&lt;&gt;"C2",N(G43)+N(H43)&gt;0,N(I43)+N(J43)&gt;0),"Put money in and money out on separate rows",IF(K43&lt;0,"Cash in hand below zero: an entry is missing or wrong",IF(AND(O43="C1",ROUND(N(I43)-N(H43),2)&lt;&gt;0),"Cash deposited: cash out and bank in should be equal",IF(AND(O43="C2",ROUND(N(J43)-N(G43),2)&lt;&gt;0),"Cash withdrawn: bank out and cash in should be equal",IF(P43&gt;10000,"Cash paid to this party today is over ₹10,000: not deductible, s.36(4)",IF(Q43&gt;35000,"Cash freight to this transporter today is over ₹35,000: not deductible, s.36(6)",IF(R43&gt;10000,"Asset paid in cash over ₹10,000 today: left out of its cost, s.39(2)",IF(AND(O43="T",N(G43)&gt;=20000),"Loan of ₹20,000 or more taken in cash: barred, s.185",IF(AND(O43="L",N(I43)&gt;=20000),"Loan of ₹20,000 or more repaid in cash: barred, s.188",IF(S43&gt;=200000,"₹2,00,000 or more in cash from this party today: barred, s.186",IF(T43&gt;=200000,"₹2,00,000 or more in cash for this event or order: barred, s.186","OK"))))))))))))))))</f>
        <v/>
      </c>
      <c r="O43">
        <f>IF(F43="","",IFERROR(VLOOKUP(F43,Lists!$A$2:$B$22,2,FALSE),"?"))</f>
        <v/>
      </c>
      <c r="P43">
        <f>IF(OR(O43&lt;&gt;"E",N(I43)=0),0,SUMIFS($I$16:$I$315,$B$16:$B$315,B43,$D$16:$D$315,D43,$O$16:$O$315,"E"))</f>
        <v/>
      </c>
      <c r="Q43">
        <f>IF(OR(O43&lt;&gt;"F",N(I43)=0),0,SUMIFS($I$16:$I$315,$B$16:$B$315,B43,$D$16:$D$315,D43,$O$16:$O$315,"F"))</f>
        <v/>
      </c>
      <c r="R43">
        <f>IF(OR(O43&lt;&gt;"A",N(I43)=0),0,SUMIFS($I$16:$I$315,$B$16:$B$315,B43,$D$16:$D$315,D43,$O$16:$O$315,"A"))</f>
        <v/>
      </c>
      <c r="S43">
        <f>IF(OR(O43&lt;&gt;"S",N(G43)=0),0,SUMIFS($G$16:$G$315,$B$16:$B$315,B43,$D$16:$D$315,D43,$O$16:$O$315,"S"))</f>
        <v/>
      </c>
      <c r="T43">
        <f>IF(OR(O43&lt;&gt;"S",E43="",N(G43)=0),0,SUMIFS($G$16:$G$315,$E$16:$E$315,E43,$O$16:$O$315,"S"))</f>
        <v/>
      </c>
      <c r="U43">
        <f>IF(O43="C2",0,N(G43))</f>
        <v/>
      </c>
      <c r="V43">
        <f>IF(O43="C1",0,N(I43))</f>
        <v/>
      </c>
      <c r="W43">
        <f>IF(O43="C1",0,N(H43))</f>
        <v/>
      </c>
      <c r="X43">
        <f>IF(O43="C2",0,N(J43))</f>
        <v/>
      </c>
      <c r="Y43">
        <f>IF(OR(M43="",M43="OK"),0,1)</f>
        <v/>
      </c>
    </row>
    <row r="44">
      <c r="B44" s="21" t="n"/>
      <c r="C44" s="22" t="n"/>
      <c r="D44" s="14" t="n"/>
      <c r="E44" s="22" t="n"/>
      <c r="F44" s="14" t="n"/>
      <c r="G44" s="23" t="n"/>
      <c r="H44" s="23" t="n"/>
      <c r="I44" s="23" t="n"/>
      <c r="J44" s="23" t="n"/>
      <c r="K44" s="24">
        <f>IF(COUNT(G44:J44)=0,"",N($E$8)+SUM(G$16:G44)-SUM(I$16:I44))</f>
        <v/>
      </c>
      <c r="L44" s="24">
        <f>IF(COUNT(G44:J44)=0,"",N($E$9)+SUM(H$16:H44)-SUM(J$16:J44))</f>
        <v/>
      </c>
      <c r="M44" s="25">
        <f>IF(COUNT(G44:J44)=0,"",IF(B44="","Enter the date",IF(D44="","Enter who was paid or who paid",IF(F44="","Pick a head of account",IF(O44="?","Pick a head from the list",IF(AND(O44&lt;&gt;"C1",O44&lt;&gt;"C2",N(G44)+N(H44)&gt;0,N(I44)+N(J44)&gt;0),"Put money in and money out on separate rows",IF(K44&lt;0,"Cash in hand below zero: an entry is missing or wrong",IF(AND(O44="C1",ROUND(N(I44)-N(H44),2)&lt;&gt;0),"Cash deposited: cash out and bank in should be equal",IF(AND(O44="C2",ROUND(N(J44)-N(G44),2)&lt;&gt;0),"Cash withdrawn: bank out and cash in should be equal",IF(P44&gt;10000,"Cash paid to this party today is over ₹10,000: not deductible, s.36(4)",IF(Q44&gt;35000,"Cash freight to this transporter today is over ₹35,000: not deductible, s.36(6)",IF(R44&gt;10000,"Asset paid in cash over ₹10,000 today: left out of its cost, s.39(2)",IF(AND(O44="T",N(G44)&gt;=20000),"Loan of ₹20,000 or more taken in cash: barred, s.185",IF(AND(O44="L",N(I44)&gt;=20000),"Loan of ₹20,000 or more repaid in cash: barred, s.188",IF(S44&gt;=200000,"₹2,00,000 or more in cash from this party today: barred, s.186",IF(T44&gt;=200000,"₹2,00,000 or more in cash for this event or order: barred, s.186","OK"))))))))))))))))</f>
        <v/>
      </c>
      <c r="O44">
        <f>IF(F44="","",IFERROR(VLOOKUP(F44,Lists!$A$2:$B$22,2,FALSE),"?"))</f>
        <v/>
      </c>
      <c r="P44">
        <f>IF(OR(O44&lt;&gt;"E",N(I44)=0),0,SUMIFS($I$16:$I$315,$B$16:$B$315,B44,$D$16:$D$315,D44,$O$16:$O$315,"E"))</f>
        <v/>
      </c>
      <c r="Q44">
        <f>IF(OR(O44&lt;&gt;"F",N(I44)=0),0,SUMIFS($I$16:$I$315,$B$16:$B$315,B44,$D$16:$D$315,D44,$O$16:$O$315,"F"))</f>
        <v/>
      </c>
      <c r="R44">
        <f>IF(OR(O44&lt;&gt;"A",N(I44)=0),0,SUMIFS($I$16:$I$315,$B$16:$B$315,B44,$D$16:$D$315,D44,$O$16:$O$315,"A"))</f>
        <v/>
      </c>
      <c r="S44">
        <f>IF(OR(O44&lt;&gt;"S",N(G44)=0),0,SUMIFS($G$16:$G$315,$B$16:$B$315,B44,$D$16:$D$315,D44,$O$16:$O$315,"S"))</f>
        <v/>
      </c>
      <c r="T44">
        <f>IF(OR(O44&lt;&gt;"S",E44="",N(G44)=0),0,SUMIFS($G$16:$G$315,$E$16:$E$315,E44,$O$16:$O$315,"S"))</f>
        <v/>
      </c>
      <c r="U44">
        <f>IF(O44="C2",0,N(G44))</f>
        <v/>
      </c>
      <c r="V44">
        <f>IF(O44="C1",0,N(I44))</f>
        <v/>
      </c>
      <c r="W44">
        <f>IF(O44="C1",0,N(H44))</f>
        <v/>
      </c>
      <c r="X44">
        <f>IF(O44="C2",0,N(J44))</f>
        <v/>
      </c>
      <c r="Y44">
        <f>IF(OR(M44="",M44="OK"),0,1)</f>
        <v/>
      </c>
    </row>
    <row r="45">
      <c r="B45" s="21" t="n"/>
      <c r="C45" s="22" t="n"/>
      <c r="D45" s="14" t="n"/>
      <c r="E45" s="22" t="n"/>
      <c r="F45" s="14" t="n"/>
      <c r="G45" s="23" t="n"/>
      <c r="H45" s="23" t="n"/>
      <c r="I45" s="23" t="n"/>
      <c r="J45" s="23" t="n"/>
      <c r="K45" s="24">
        <f>IF(COUNT(G45:J45)=0,"",N($E$8)+SUM(G$16:G45)-SUM(I$16:I45))</f>
        <v/>
      </c>
      <c r="L45" s="24">
        <f>IF(COUNT(G45:J45)=0,"",N($E$9)+SUM(H$16:H45)-SUM(J$16:J45))</f>
        <v/>
      </c>
      <c r="M45" s="25">
        <f>IF(COUNT(G45:J45)=0,"",IF(B45="","Enter the date",IF(D45="","Enter who was paid or who paid",IF(F45="","Pick a head of account",IF(O45="?","Pick a head from the list",IF(AND(O45&lt;&gt;"C1",O45&lt;&gt;"C2",N(G45)+N(H45)&gt;0,N(I45)+N(J45)&gt;0),"Put money in and money out on separate rows",IF(K45&lt;0,"Cash in hand below zero: an entry is missing or wrong",IF(AND(O45="C1",ROUND(N(I45)-N(H45),2)&lt;&gt;0),"Cash deposited: cash out and bank in should be equal",IF(AND(O45="C2",ROUND(N(J45)-N(G45),2)&lt;&gt;0),"Cash withdrawn: bank out and cash in should be equal",IF(P45&gt;10000,"Cash paid to this party today is over ₹10,000: not deductible, s.36(4)",IF(Q45&gt;35000,"Cash freight to this transporter today is over ₹35,000: not deductible, s.36(6)",IF(R45&gt;10000,"Asset paid in cash over ₹10,000 today: left out of its cost, s.39(2)",IF(AND(O45="T",N(G45)&gt;=20000),"Loan of ₹20,000 or more taken in cash: barred, s.185",IF(AND(O45="L",N(I45)&gt;=20000),"Loan of ₹20,000 or more repaid in cash: barred, s.188",IF(S45&gt;=200000,"₹2,00,000 or more in cash from this party today: barred, s.186",IF(T45&gt;=200000,"₹2,00,000 or more in cash for this event or order: barred, s.186","OK"))))))))))))))))</f>
        <v/>
      </c>
      <c r="O45">
        <f>IF(F45="","",IFERROR(VLOOKUP(F45,Lists!$A$2:$B$22,2,FALSE),"?"))</f>
        <v/>
      </c>
      <c r="P45">
        <f>IF(OR(O45&lt;&gt;"E",N(I45)=0),0,SUMIFS($I$16:$I$315,$B$16:$B$315,B45,$D$16:$D$315,D45,$O$16:$O$315,"E"))</f>
        <v/>
      </c>
      <c r="Q45">
        <f>IF(OR(O45&lt;&gt;"F",N(I45)=0),0,SUMIFS($I$16:$I$315,$B$16:$B$315,B45,$D$16:$D$315,D45,$O$16:$O$315,"F"))</f>
        <v/>
      </c>
      <c r="R45">
        <f>IF(OR(O45&lt;&gt;"A",N(I45)=0),0,SUMIFS($I$16:$I$315,$B$16:$B$315,B45,$D$16:$D$315,D45,$O$16:$O$315,"A"))</f>
        <v/>
      </c>
      <c r="S45">
        <f>IF(OR(O45&lt;&gt;"S",N(G45)=0),0,SUMIFS($G$16:$G$315,$B$16:$B$315,B45,$D$16:$D$315,D45,$O$16:$O$315,"S"))</f>
        <v/>
      </c>
      <c r="T45">
        <f>IF(OR(O45&lt;&gt;"S",E45="",N(G45)=0),0,SUMIFS($G$16:$G$315,$E$16:$E$315,E45,$O$16:$O$315,"S"))</f>
        <v/>
      </c>
      <c r="U45">
        <f>IF(O45="C2",0,N(G45))</f>
        <v/>
      </c>
      <c r="V45">
        <f>IF(O45="C1",0,N(I45))</f>
        <v/>
      </c>
      <c r="W45">
        <f>IF(O45="C1",0,N(H45))</f>
        <v/>
      </c>
      <c r="X45">
        <f>IF(O45="C2",0,N(J45))</f>
        <v/>
      </c>
      <c r="Y45">
        <f>IF(OR(M45="",M45="OK"),0,1)</f>
        <v/>
      </c>
    </row>
    <row r="46">
      <c r="B46" s="21" t="n"/>
      <c r="C46" s="22" t="n"/>
      <c r="D46" s="14" t="n"/>
      <c r="E46" s="22" t="n"/>
      <c r="F46" s="14" t="n"/>
      <c r="G46" s="23" t="n"/>
      <c r="H46" s="23" t="n"/>
      <c r="I46" s="23" t="n"/>
      <c r="J46" s="23" t="n"/>
      <c r="K46" s="24">
        <f>IF(COUNT(G46:J46)=0,"",N($E$8)+SUM(G$16:G46)-SUM(I$16:I46))</f>
        <v/>
      </c>
      <c r="L46" s="24">
        <f>IF(COUNT(G46:J46)=0,"",N($E$9)+SUM(H$16:H46)-SUM(J$16:J46))</f>
        <v/>
      </c>
      <c r="M46" s="25">
        <f>IF(COUNT(G46:J46)=0,"",IF(B46="","Enter the date",IF(D46="","Enter who was paid or who paid",IF(F46="","Pick a head of account",IF(O46="?","Pick a head from the list",IF(AND(O46&lt;&gt;"C1",O46&lt;&gt;"C2",N(G46)+N(H46)&gt;0,N(I46)+N(J46)&gt;0),"Put money in and money out on separate rows",IF(K46&lt;0,"Cash in hand below zero: an entry is missing or wrong",IF(AND(O46="C1",ROUND(N(I46)-N(H46),2)&lt;&gt;0),"Cash deposited: cash out and bank in should be equal",IF(AND(O46="C2",ROUND(N(J46)-N(G46),2)&lt;&gt;0),"Cash withdrawn: bank out and cash in should be equal",IF(P46&gt;10000,"Cash paid to this party today is over ₹10,000: not deductible, s.36(4)",IF(Q46&gt;35000,"Cash freight to this transporter today is over ₹35,000: not deductible, s.36(6)",IF(R46&gt;10000,"Asset paid in cash over ₹10,000 today: left out of its cost, s.39(2)",IF(AND(O46="T",N(G46)&gt;=20000),"Loan of ₹20,000 or more taken in cash: barred, s.185",IF(AND(O46="L",N(I46)&gt;=20000),"Loan of ₹20,000 or more repaid in cash: barred, s.188",IF(S46&gt;=200000,"₹2,00,000 or more in cash from this party today: barred, s.186",IF(T46&gt;=200000,"₹2,00,000 or more in cash for this event or order: barred, s.186","OK"))))))))))))))))</f>
        <v/>
      </c>
      <c r="O46">
        <f>IF(F46="","",IFERROR(VLOOKUP(F46,Lists!$A$2:$B$22,2,FALSE),"?"))</f>
        <v/>
      </c>
      <c r="P46">
        <f>IF(OR(O46&lt;&gt;"E",N(I46)=0),0,SUMIFS($I$16:$I$315,$B$16:$B$315,B46,$D$16:$D$315,D46,$O$16:$O$315,"E"))</f>
        <v/>
      </c>
      <c r="Q46">
        <f>IF(OR(O46&lt;&gt;"F",N(I46)=0),0,SUMIFS($I$16:$I$315,$B$16:$B$315,B46,$D$16:$D$315,D46,$O$16:$O$315,"F"))</f>
        <v/>
      </c>
      <c r="R46">
        <f>IF(OR(O46&lt;&gt;"A",N(I46)=0),0,SUMIFS($I$16:$I$315,$B$16:$B$315,B46,$D$16:$D$315,D46,$O$16:$O$315,"A"))</f>
        <v/>
      </c>
      <c r="S46">
        <f>IF(OR(O46&lt;&gt;"S",N(G46)=0),0,SUMIFS($G$16:$G$315,$B$16:$B$315,B46,$D$16:$D$315,D46,$O$16:$O$315,"S"))</f>
        <v/>
      </c>
      <c r="T46">
        <f>IF(OR(O46&lt;&gt;"S",E46="",N(G46)=0),0,SUMIFS($G$16:$G$315,$E$16:$E$315,E46,$O$16:$O$315,"S"))</f>
        <v/>
      </c>
      <c r="U46">
        <f>IF(O46="C2",0,N(G46))</f>
        <v/>
      </c>
      <c r="V46">
        <f>IF(O46="C1",0,N(I46))</f>
        <v/>
      </c>
      <c r="W46">
        <f>IF(O46="C1",0,N(H46))</f>
        <v/>
      </c>
      <c r="X46">
        <f>IF(O46="C2",0,N(J46))</f>
        <v/>
      </c>
      <c r="Y46">
        <f>IF(OR(M46="",M46="OK"),0,1)</f>
        <v/>
      </c>
    </row>
    <row r="47">
      <c r="B47" s="21" t="n"/>
      <c r="C47" s="22" t="n"/>
      <c r="D47" s="14" t="n"/>
      <c r="E47" s="22" t="n"/>
      <c r="F47" s="14" t="n"/>
      <c r="G47" s="23" t="n"/>
      <c r="H47" s="23" t="n"/>
      <c r="I47" s="23" t="n"/>
      <c r="J47" s="23" t="n"/>
      <c r="K47" s="24">
        <f>IF(COUNT(G47:J47)=0,"",N($E$8)+SUM(G$16:G47)-SUM(I$16:I47))</f>
        <v/>
      </c>
      <c r="L47" s="24">
        <f>IF(COUNT(G47:J47)=0,"",N($E$9)+SUM(H$16:H47)-SUM(J$16:J47))</f>
        <v/>
      </c>
      <c r="M47" s="25">
        <f>IF(COUNT(G47:J47)=0,"",IF(B47="","Enter the date",IF(D47="","Enter who was paid or who paid",IF(F47="","Pick a head of account",IF(O47="?","Pick a head from the list",IF(AND(O47&lt;&gt;"C1",O47&lt;&gt;"C2",N(G47)+N(H47)&gt;0,N(I47)+N(J47)&gt;0),"Put money in and money out on separate rows",IF(K47&lt;0,"Cash in hand below zero: an entry is missing or wrong",IF(AND(O47="C1",ROUND(N(I47)-N(H47),2)&lt;&gt;0),"Cash deposited: cash out and bank in should be equal",IF(AND(O47="C2",ROUND(N(J47)-N(G47),2)&lt;&gt;0),"Cash withdrawn: bank out and cash in should be equal",IF(P47&gt;10000,"Cash paid to this party today is over ₹10,000: not deductible, s.36(4)",IF(Q47&gt;35000,"Cash freight to this transporter today is over ₹35,000: not deductible, s.36(6)",IF(R47&gt;10000,"Asset paid in cash over ₹10,000 today: left out of its cost, s.39(2)",IF(AND(O47="T",N(G47)&gt;=20000),"Loan of ₹20,000 or more taken in cash: barred, s.185",IF(AND(O47="L",N(I47)&gt;=20000),"Loan of ₹20,000 or more repaid in cash: barred, s.188",IF(S47&gt;=200000,"₹2,00,000 or more in cash from this party today: barred, s.186",IF(T47&gt;=200000,"₹2,00,000 or more in cash for this event or order: barred, s.186","OK"))))))))))))))))</f>
        <v/>
      </c>
      <c r="O47">
        <f>IF(F47="","",IFERROR(VLOOKUP(F47,Lists!$A$2:$B$22,2,FALSE),"?"))</f>
        <v/>
      </c>
      <c r="P47">
        <f>IF(OR(O47&lt;&gt;"E",N(I47)=0),0,SUMIFS($I$16:$I$315,$B$16:$B$315,B47,$D$16:$D$315,D47,$O$16:$O$315,"E"))</f>
        <v/>
      </c>
      <c r="Q47">
        <f>IF(OR(O47&lt;&gt;"F",N(I47)=0),0,SUMIFS($I$16:$I$315,$B$16:$B$315,B47,$D$16:$D$315,D47,$O$16:$O$315,"F"))</f>
        <v/>
      </c>
      <c r="R47">
        <f>IF(OR(O47&lt;&gt;"A",N(I47)=0),0,SUMIFS($I$16:$I$315,$B$16:$B$315,B47,$D$16:$D$315,D47,$O$16:$O$315,"A"))</f>
        <v/>
      </c>
      <c r="S47">
        <f>IF(OR(O47&lt;&gt;"S",N(G47)=0),0,SUMIFS($G$16:$G$315,$B$16:$B$315,B47,$D$16:$D$315,D47,$O$16:$O$315,"S"))</f>
        <v/>
      </c>
      <c r="T47">
        <f>IF(OR(O47&lt;&gt;"S",E47="",N(G47)=0),0,SUMIFS($G$16:$G$315,$E$16:$E$315,E47,$O$16:$O$315,"S"))</f>
        <v/>
      </c>
      <c r="U47">
        <f>IF(O47="C2",0,N(G47))</f>
        <v/>
      </c>
      <c r="V47">
        <f>IF(O47="C1",0,N(I47))</f>
        <v/>
      </c>
      <c r="W47">
        <f>IF(O47="C1",0,N(H47))</f>
        <v/>
      </c>
      <c r="X47">
        <f>IF(O47="C2",0,N(J47))</f>
        <v/>
      </c>
      <c r="Y47">
        <f>IF(OR(M47="",M47="OK"),0,1)</f>
        <v/>
      </c>
    </row>
    <row r="48">
      <c r="B48" s="21" t="n"/>
      <c r="C48" s="22" t="n"/>
      <c r="D48" s="14" t="n"/>
      <c r="E48" s="22" t="n"/>
      <c r="F48" s="14" t="n"/>
      <c r="G48" s="23" t="n"/>
      <c r="H48" s="23" t="n"/>
      <c r="I48" s="23" t="n"/>
      <c r="J48" s="23" t="n"/>
      <c r="K48" s="24">
        <f>IF(COUNT(G48:J48)=0,"",N($E$8)+SUM(G$16:G48)-SUM(I$16:I48))</f>
        <v/>
      </c>
      <c r="L48" s="24">
        <f>IF(COUNT(G48:J48)=0,"",N($E$9)+SUM(H$16:H48)-SUM(J$16:J48))</f>
        <v/>
      </c>
      <c r="M48" s="25">
        <f>IF(COUNT(G48:J48)=0,"",IF(B48="","Enter the date",IF(D48="","Enter who was paid or who paid",IF(F48="","Pick a head of account",IF(O48="?","Pick a head from the list",IF(AND(O48&lt;&gt;"C1",O48&lt;&gt;"C2",N(G48)+N(H48)&gt;0,N(I48)+N(J48)&gt;0),"Put money in and money out on separate rows",IF(K48&lt;0,"Cash in hand below zero: an entry is missing or wrong",IF(AND(O48="C1",ROUND(N(I48)-N(H48),2)&lt;&gt;0),"Cash deposited: cash out and bank in should be equal",IF(AND(O48="C2",ROUND(N(J48)-N(G48),2)&lt;&gt;0),"Cash withdrawn: bank out and cash in should be equal",IF(P48&gt;10000,"Cash paid to this party today is over ₹10,000: not deductible, s.36(4)",IF(Q48&gt;35000,"Cash freight to this transporter today is over ₹35,000: not deductible, s.36(6)",IF(R48&gt;10000,"Asset paid in cash over ₹10,000 today: left out of its cost, s.39(2)",IF(AND(O48="T",N(G48)&gt;=20000),"Loan of ₹20,000 or more taken in cash: barred, s.185",IF(AND(O48="L",N(I48)&gt;=20000),"Loan of ₹20,000 or more repaid in cash: barred, s.188",IF(S48&gt;=200000,"₹2,00,000 or more in cash from this party today: barred, s.186",IF(T48&gt;=200000,"₹2,00,000 or more in cash for this event or order: barred, s.186","OK"))))))))))))))))</f>
        <v/>
      </c>
      <c r="O48">
        <f>IF(F48="","",IFERROR(VLOOKUP(F48,Lists!$A$2:$B$22,2,FALSE),"?"))</f>
        <v/>
      </c>
      <c r="P48">
        <f>IF(OR(O48&lt;&gt;"E",N(I48)=0),0,SUMIFS($I$16:$I$315,$B$16:$B$315,B48,$D$16:$D$315,D48,$O$16:$O$315,"E"))</f>
        <v/>
      </c>
      <c r="Q48">
        <f>IF(OR(O48&lt;&gt;"F",N(I48)=0),0,SUMIFS($I$16:$I$315,$B$16:$B$315,B48,$D$16:$D$315,D48,$O$16:$O$315,"F"))</f>
        <v/>
      </c>
      <c r="R48">
        <f>IF(OR(O48&lt;&gt;"A",N(I48)=0),0,SUMIFS($I$16:$I$315,$B$16:$B$315,B48,$D$16:$D$315,D48,$O$16:$O$315,"A"))</f>
        <v/>
      </c>
      <c r="S48">
        <f>IF(OR(O48&lt;&gt;"S",N(G48)=0),0,SUMIFS($G$16:$G$315,$B$16:$B$315,B48,$D$16:$D$315,D48,$O$16:$O$315,"S"))</f>
        <v/>
      </c>
      <c r="T48">
        <f>IF(OR(O48&lt;&gt;"S",E48="",N(G48)=0),0,SUMIFS($G$16:$G$315,$E$16:$E$315,E48,$O$16:$O$315,"S"))</f>
        <v/>
      </c>
      <c r="U48">
        <f>IF(O48="C2",0,N(G48))</f>
        <v/>
      </c>
      <c r="V48">
        <f>IF(O48="C1",0,N(I48))</f>
        <v/>
      </c>
      <c r="W48">
        <f>IF(O48="C1",0,N(H48))</f>
        <v/>
      </c>
      <c r="X48">
        <f>IF(O48="C2",0,N(J48))</f>
        <v/>
      </c>
      <c r="Y48">
        <f>IF(OR(M48="",M48="OK"),0,1)</f>
        <v/>
      </c>
    </row>
    <row r="49">
      <c r="B49" s="21" t="n"/>
      <c r="C49" s="22" t="n"/>
      <c r="D49" s="14" t="n"/>
      <c r="E49" s="22" t="n"/>
      <c r="F49" s="14" t="n"/>
      <c r="G49" s="23" t="n"/>
      <c r="H49" s="23" t="n"/>
      <c r="I49" s="23" t="n"/>
      <c r="J49" s="23" t="n"/>
      <c r="K49" s="24">
        <f>IF(COUNT(G49:J49)=0,"",N($E$8)+SUM(G$16:G49)-SUM(I$16:I49))</f>
        <v/>
      </c>
      <c r="L49" s="24">
        <f>IF(COUNT(G49:J49)=0,"",N($E$9)+SUM(H$16:H49)-SUM(J$16:J49))</f>
        <v/>
      </c>
      <c r="M49" s="25">
        <f>IF(COUNT(G49:J49)=0,"",IF(B49="","Enter the date",IF(D49="","Enter who was paid or who paid",IF(F49="","Pick a head of account",IF(O49="?","Pick a head from the list",IF(AND(O49&lt;&gt;"C1",O49&lt;&gt;"C2",N(G49)+N(H49)&gt;0,N(I49)+N(J49)&gt;0),"Put money in and money out on separate rows",IF(K49&lt;0,"Cash in hand below zero: an entry is missing or wrong",IF(AND(O49="C1",ROUND(N(I49)-N(H49),2)&lt;&gt;0),"Cash deposited: cash out and bank in should be equal",IF(AND(O49="C2",ROUND(N(J49)-N(G49),2)&lt;&gt;0),"Cash withdrawn: bank out and cash in should be equal",IF(P49&gt;10000,"Cash paid to this party today is over ₹10,000: not deductible, s.36(4)",IF(Q49&gt;35000,"Cash freight to this transporter today is over ₹35,000: not deductible, s.36(6)",IF(R49&gt;10000,"Asset paid in cash over ₹10,000 today: left out of its cost, s.39(2)",IF(AND(O49="T",N(G49)&gt;=20000),"Loan of ₹20,000 or more taken in cash: barred, s.185",IF(AND(O49="L",N(I49)&gt;=20000),"Loan of ₹20,000 or more repaid in cash: barred, s.188",IF(S49&gt;=200000,"₹2,00,000 or more in cash from this party today: barred, s.186",IF(T49&gt;=200000,"₹2,00,000 or more in cash for this event or order: barred, s.186","OK"))))))))))))))))</f>
        <v/>
      </c>
      <c r="O49">
        <f>IF(F49="","",IFERROR(VLOOKUP(F49,Lists!$A$2:$B$22,2,FALSE),"?"))</f>
        <v/>
      </c>
      <c r="P49">
        <f>IF(OR(O49&lt;&gt;"E",N(I49)=0),0,SUMIFS($I$16:$I$315,$B$16:$B$315,B49,$D$16:$D$315,D49,$O$16:$O$315,"E"))</f>
        <v/>
      </c>
      <c r="Q49">
        <f>IF(OR(O49&lt;&gt;"F",N(I49)=0),0,SUMIFS($I$16:$I$315,$B$16:$B$315,B49,$D$16:$D$315,D49,$O$16:$O$315,"F"))</f>
        <v/>
      </c>
      <c r="R49">
        <f>IF(OR(O49&lt;&gt;"A",N(I49)=0),0,SUMIFS($I$16:$I$315,$B$16:$B$315,B49,$D$16:$D$315,D49,$O$16:$O$315,"A"))</f>
        <v/>
      </c>
      <c r="S49">
        <f>IF(OR(O49&lt;&gt;"S",N(G49)=0),0,SUMIFS($G$16:$G$315,$B$16:$B$315,B49,$D$16:$D$315,D49,$O$16:$O$315,"S"))</f>
        <v/>
      </c>
      <c r="T49">
        <f>IF(OR(O49&lt;&gt;"S",E49="",N(G49)=0),0,SUMIFS($G$16:$G$315,$E$16:$E$315,E49,$O$16:$O$315,"S"))</f>
        <v/>
      </c>
      <c r="U49">
        <f>IF(O49="C2",0,N(G49))</f>
        <v/>
      </c>
      <c r="V49">
        <f>IF(O49="C1",0,N(I49))</f>
        <v/>
      </c>
      <c r="W49">
        <f>IF(O49="C1",0,N(H49))</f>
        <v/>
      </c>
      <c r="X49">
        <f>IF(O49="C2",0,N(J49))</f>
        <v/>
      </c>
      <c r="Y49">
        <f>IF(OR(M49="",M49="OK"),0,1)</f>
        <v/>
      </c>
    </row>
    <row r="50">
      <c r="B50" s="21" t="n"/>
      <c r="C50" s="22" t="n"/>
      <c r="D50" s="14" t="n"/>
      <c r="E50" s="22" t="n"/>
      <c r="F50" s="14" t="n"/>
      <c r="G50" s="23" t="n"/>
      <c r="H50" s="23" t="n"/>
      <c r="I50" s="23" t="n"/>
      <c r="J50" s="23" t="n"/>
      <c r="K50" s="24">
        <f>IF(COUNT(G50:J50)=0,"",N($E$8)+SUM(G$16:G50)-SUM(I$16:I50))</f>
        <v/>
      </c>
      <c r="L50" s="24">
        <f>IF(COUNT(G50:J50)=0,"",N($E$9)+SUM(H$16:H50)-SUM(J$16:J50))</f>
        <v/>
      </c>
      <c r="M50" s="25">
        <f>IF(COUNT(G50:J50)=0,"",IF(B50="","Enter the date",IF(D50="","Enter who was paid or who paid",IF(F50="","Pick a head of account",IF(O50="?","Pick a head from the list",IF(AND(O50&lt;&gt;"C1",O50&lt;&gt;"C2",N(G50)+N(H50)&gt;0,N(I50)+N(J50)&gt;0),"Put money in and money out on separate rows",IF(K50&lt;0,"Cash in hand below zero: an entry is missing or wrong",IF(AND(O50="C1",ROUND(N(I50)-N(H50),2)&lt;&gt;0),"Cash deposited: cash out and bank in should be equal",IF(AND(O50="C2",ROUND(N(J50)-N(G50),2)&lt;&gt;0),"Cash withdrawn: bank out and cash in should be equal",IF(P50&gt;10000,"Cash paid to this party today is over ₹10,000: not deductible, s.36(4)",IF(Q50&gt;35000,"Cash freight to this transporter today is over ₹35,000: not deductible, s.36(6)",IF(R50&gt;10000,"Asset paid in cash over ₹10,000 today: left out of its cost, s.39(2)",IF(AND(O50="T",N(G50)&gt;=20000),"Loan of ₹20,000 or more taken in cash: barred, s.185",IF(AND(O50="L",N(I50)&gt;=20000),"Loan of ₹20,000 or more repaid in cash: barred, s.188",IF(S50&gt;=200000,"₹2,00,000 or more in cash from this party today: barred, s.186",IF(T50&gt;=200000,"₹2,00,000 or more in cash for this event or order: barred, s.186","OK"))))))))))))))))</f>
        <v/>
      </c>
      <c r="O50">
        <f>IF(F50="","",IFERROR(VLOOKUP(F50,Lists!$A$2:$B$22,2,FALSE),"?"))</f>
        <v/>
      </c>
      <c r="P50">
        <f>IF(OR(O50&lt;&gt;"E",N(I50)=0),0,SUMIFS($I$16:$I$315,$B$16:$B$315,B50,$D$16:$D$315,D50,$O$16:$O$315,"E"))</f>
        <v/>
      </c>
      <c r="Q50">
        <f>IF(OR(O50&lt;&gt;"F",N(I50)=0),0,SUMIFS($I$16:$I$315,$B$16:$B$315,B50,$D$16:$D$315,D50,$O$16:$O$315,"F"))</f>
        <v/>
      </c>
      <c r="R50">
        <f>IF(OR(O50&lt;&gt;"A",N(I50)=0),0,SUMIFS($I$16:$I$315,$B$16:$B$315,B50,$D$16:$D$315,D50,$O$16:$O$315,"A"))</f>
        <v/>
      </c>
      <c r="S50">
        <f>IF(OR(O50&lt;&gt;"S",N(G50)=0),0,SUMIFS($G$16:$G$315,$B$16:$B$315,B50,$D$16:$D$315,D50,$O$16:$O$315,"S"))</f>
        <v/>
      </c>
      <c r="T50">
        <f>IF(OR(O50&lt;&gt;"S",E50="",N(G50)=0),0,SUMIFS($G$16:$G$315,$E$16:$E$315,E50,$O$16:$O$315,"S"))</f>
        <v/>
      </c>
      <c r="U50">
        <f>IF(O50="C2",0,N(G50))</f>
        <v/>
      </c>
      <c r="V50">
        <f>IF(O50="C1",0,N(I50))</f>
        <v/>
      </c>
      <c r="W50">
        <f>IF(O50="C1",0,N(H50))</f>
        <v/>
      </c>
      <c r="X50">
        <f>IF(O50="C2",0,N(J50))</f>
        <v/>
      </c>
      <c r="Y50">
        <f>IF(OR(M50="",M50="OK"),0,1)</f>
        <v/>
      </c>
    </row>
    <row r="51">
      <c r="B51" s="21" t="n"/>
      <c r="C51" s="22" t="n"/>
      <c r="D51" s="14" t="n"/>
      <c r="E51" s="22" t="n"/>
      <c r="F51" s="14" t="n"/>
      <c r="G51" s="23" t="n"/>
      <c r="H51" s="23" t="n"/>
      <c r="I51" s="23" t="n"/>
      <c r="J51" s="23" t="n"/>
      <c r="K51" s="24">
        <f>IF(COUNT(G51:J51)=0,"",N($E$8)+SUM(G$16:G51)-SUM(I$16:I51))</f>
        <v/>
      </c>
      <c r="L51" s="24">
        <f>IF(COUNT(G51:J51)=0,"",N($E$9)+SUM(H$16:H51)-SUM(J$16:J51))</f>
        <v/>
      </c>
      <c r="M51" s="25">
        <f>IF(COUNT(G51:J51)=0,"",IF(B51="","Enter the date",IF(D51="","Enter who was paid or who paid",IF(F51="","Pick a head of account",IF(O51="?","Pick a head from the list",IF(AND(O51&lt;&gt;"C1",O51&lt;&gt;"C2",N(G51)+N(H51)&gt;0,N(I51)+N(J51)&gt;0),"Put money in and money out on separate rows",IF(K51&lt;0,"Cash in hand below zero: an entry is missing or wrong",IF(AND(O51="C1",ROUND(N(I51)-N(H51),2)&lt;&gt;0),"Cash deposited: cash out and bank in should be equal",IF(AND(O51="C2",ROUND(N(J51)-N(G51),2)&lt;&gt;0),"Cash withdrawn: bank out and cash in should be equal",IF(P51&gt;10000,"Cash paid to this party today is over ₹10,000: not deductible, s.36(4)",IF(Q51&gt;35000,"Cash freight to this transporter today is over ₹35,000: not deductible, s.36(6)",IF(R51&gt;10000,"Asset paid in cash over ₹10,000 today: left out of its cost, s.39(2)",IF(AND(O51="T",N(G51)&gt;=20000),"Loan of ₹20,000 or more taken in cash: barred, s.185",IF(AND(O51="L",N(I51)&gt;=20000),"Loan of ₹20,000 or more repaid in cash: barred, s.188",IF(S51&gt;=200000,"₹2,00,000 or more in cash from this party today: barred, s.186",IF(T51&gt;=200000,"₹2,00,000 or more in cash for this event or order: barred, s.186","OK"))))))))))))))))</f>
        <v/>
      </c>
      <c r="O51">
        <f>IF(F51="","",IFERROR(VLOOKUP(F51,Lists!$A$2:$B$22,2,FALSE),"?"))</f>
        <v/>
      </c>
      <c r="P51">
        <f>IF(OR(O51&lt;&gt;"E",N(I51)=0),0,SUMIFS($I$16:$I$315,$B$16:$B$315,B51,$D$16:$D$315,D51,$O$16:$O$315,"E"))</f>
        <v/>
      </c>
      <c r="Q51">
        <f>IF(OR(O51&lt;&gt;"F",N(I51)=0),0,SUMIFS($I$16:$I$315,$B$16:$B$315,B51,$D$16:$D$315,D51,$O$16:$O$315,"F"))</f>
        <v/>
      </c>
      <c r="R51">
        <f>IF(OR(O51&lt;&gt;"A",N(I51)=0),0,SUMIFS($I$16:$I$315,$B$16:$B$315,B51,$D$16:$D$315,D51,$O$16:$O$315,"A"))</f>
        <v/>
      </c>
      <c r="S51">
        <f>IF(OR(O51&lt;&gt;"S",N(G51)=0),0,SUMIFS($G$16:$G$315,$B$16:$B$315,B51,$D$16:$D$315,D51,$O$16:$O$315,"S"))</f>
        <v/>
      </c>
      <c r="T51">
        <f>IF(OR(O51&lt;&gt;"S",E51="",N(G51)=0),0,SUMIFS($G$16:$G$315,$E$16:$E$315,E51,$O$16:$O$315,"S"))</f>
        <v/>
      </c>
      <c r="U51">
        <f>IF(O51="C2",0,N(G51))</f>
        <v/>
      </c>
      <c r="V51">
        <f>IF(O51="C1",0,N(I51))</f>
        <v/>
      </c>
      <c r="W51">
        <f>IF(O51="C1",0,N(H51))</f>
        <v/>
      </c>
      <c r="X51">
        <f>IF(O51="C2",0,N(J51))</f>
        <v/>
      </c>
      <c r="Y51">
        <f>IF(OR(M51="",M51="OK"),0,1)</f>
        <v/>
      </c>
    </row>
    <row r="52">
      <c r="B52" s="21" t="n"/>
      <c r="C52" s="22" t="n"/>
      <c r="D52" s="14" t="n"/>
      <c r="E52" s="22" t="n"/>
      <c r="F52" s="14" t="n"/>
      <c r="G52" s="23" t="n"/>
      <c r="H52" s="23" t="n"/>
      <c r="I52" s="23" t="n"/>
      <c r="J52" s="23" t="n"/>
      <c r="K52" s="24">
        <f>IF(COUNT(G52:J52)=0,"",N($E$8)+SUM(G$16:G52)-SUM(I$16:I52))</f>
        <v/>
      </c>
      <c r="L52" s="24">
        <f>IF(COUNT(G52:J52)=0,"",N($E$9)+SUM(H$16:H52)-SUM(J$16:J52))</f>
        <v/>
      </c>
      <c r="M52" s="25">
        <f>IF(COUNT(G52:J52)=0,"",IF(B52="","Enter the date",IF(D52="","Enter who was paid or who paid",IF(F52="","Pick a head of account",IF(O52="?","Pick a head from the list",IF(AND(O52&lt;&gt;"C1",O52&lt;&gt;"C2",N(G52)+N(H52)&gt;0,N(I52)+N(J52)&gt;0),"Put money in and money out on separate rows",IF(K52&lt;0,"Cash in hand below zero: an entry is missing or wrong",IF(AND(O52="C1",ROUND(N(I52)-N(H52),2)&lt;&gt;0),"Cash deposited: cash out and bank in should be equal",IF(AND(O52="C2",ROUND(N(J52)-N(G52),2)&lt;&gt;0),"Cash withdrawn: bank out and cash in should be equal",IF(P52&gt;10000,"Cash paid to this party today is over ₹10,000: not deductible, s.36(4)",IF(Q52&gt;35000,"Cash freight to this transporter today is over ₹35,000: not deductible, s.36(6)",IF(R52&gt;10000,"Asset paid in cash over ₹10,000 today: left out of its cost, s.39(2)",IF(AND(O52="T",N(G52)&gt;=20000),"Loan of ₹20,000 or more taken in cash: barred, s.185",IF(AND(O52="L",N(I52)&gt;=20000),"Loan of ₹20,000 or more repaid in cash: barred, s.188",IF(S52&gt;=200000,"₹2,00,000 or more in cash from this party today: barred, s.186",IF(T52&gt;=200000,"₹2,00,000 or more in cash for this event or order: barred, s.186","OK"))))))))))))))))</f>
        <v/>
      </c>
      <c r="O52">
        <f>IF(F52="","",IFERROR(VLOOKUP(F52,Lists!$A$2:$B$22,2,FALSE),"?"))</f>
        <v/>
      </c>
      <c r="P52">
        <f>IF(OR(O52&lt;&gt;"E",N(I52)=0),0,SUMIFS($I$16:$I$315,$B$16:$B$315,B52,$D$16:$D$315,D52,$O$16:$O$315,"E"))</f>
        <v/>
      </c>
      <c r="Q52">
        <f>IF(OR(O52&lt;&gt;"F",N(I52)=0),0,SUMIFS($I$16:$I$315,$B$16:$B$315,B52,$D$16:$D$315,D52,$O$16:$O$315,"F"))</f>
        <v/>
      </c>
      <c r="R52">
        <f>IF(OR(O52&lt;&gt;"A",N(I52)=0),0,SUMIFS($I$16:$I$315,$B$16:$B$315,B52,$D$16:$D$315,D52,$O$16:$O$315,"A"))</f>
        <v/>
      </c>
      <c r="S52">
        <f>IF(OR(O52&lt;&gt;"S",N(G52)=0),0,SUMIFS($G$16:$G$315,$B$16:$B$315,B52,$D$16:$D$315,D52,$O$16:$O$315,"S"))</f>
        <v/>
      </c>
      <c r="T52">
        <f>IF(OR(O52&lt;&gt;"S",E52="",N(G52)=0),0,SUMIFS($G$16:$G$315,$E$16:$E$315,E52,$O$16:$O$315,"S"))</f>
        <v/>
      </c>
      <c r="U52">
        <f>IF(O52="C2",0,N(G52))</f>
        <v/>
      </c>
      <c r="V52">
        <f>IF(O52="C1",0,N(I52))</f>
        <v/>
      </c>
      <c r="W52">
        <f>IF(O52="C1",0,N(H52))</f>
        <v/>
      </c>
      <c r="X52">
        <f>IF(O52="C2",0,N(J52))</f>
        <v/>
      </c>
      <c r="Y52">
        <f>IF(OR(M52="",M52="OK"),0,1)</f>
        <v/>
      </c>
    </row>
    <row r="53">
      <c r="B53" s="21" t="n"/>
      <c r="C53" s="22" t="n"/>
      <c r="D53" s="14" t="n"/>
      <c r="E53" s="22" t="n"/>
      <c r="F53" s="14" t="n"/>
      <c r="G53" s="23" t="n"/>
      <c r="H53" s="23" t="n"/>
      <c r="I53" s="23" t="n"/>
      <c r="J53" s="23" t="n"/>
      <c r="K53" s="24">
        <f>IF(COUNT(G53:J53)=0,"",N($E$8)+SUM(G$16:G53)-SUM(I$16:I53))</f>
        <v/>
      </c>
      <c r="L53" s="24">
        <f>IF(COUNT(G53:J53)=0,"",N($E$9)+SUM(H$16:H53)-SUM(J$16:J53))</f>
        <v/>
      </c>
      <c r="M53" s="25">
        <f>IF(COUNT(G53:J53)=0,"",IF(B53="","Enter the date",IF(D53="","Enter who was paid or who paid",IF(F53="","Pick a head of account",IF(O53="?","Pick a head from the list",IF(AND(O53&lt;&gt;"C1",O53&lt;&gt;"C2",N(G53)+N(H53)&gt;0,N(I53)+N(J53)&gt;0),"Put money in and money out on separate rows",IF(K53&lt;0,"Cash in hand below zero: an entry is missing or wrong",IF(AND(O53="C1",ROUND(N(I53)-N(H53),2)&lt;&gt;0),"Cash deposited: cash out and bank in should be equal",IF(AND(O53="C2",ROUND(N(J53)-N(G53),2)&lt;&gt;0),"Cash withdrawn: bank out and cash in should be equal",IF(P53&gt;10000,"Cash paid to this party today is over ₹10,000: not deductible, s.36(4)",IF(Q53&gt;35000,"Cash freight to this transporter today is over ₹35,000: not deductible, s.36(6)",IF(R53&gt;10000,"Asset paid in cash over ₹10,000 today: left out of its cost, s.39(2)",IF(AND(O53="T",N(G53)&gt;=20000),"Loan of ₹20,000 or more taken in cash: barred, s.185",IF(AND(O53="L",N(I53)&gt;=20000),"Loan of ₹20,000 or more repaid in cash: barred, s.188",IF(S53&gt;=200000,"₹2,00,000 or more in cash from this party today: barred, s.186",IF(T53&gt;=200000,"₹2,00,000 or more in cash for this event or order: barred, s.186","OK"))))))))))))))))</f>
        <v/>
      </c>
      <c r="O53">
        <f>IF(F53="","",IFERROR(VLOOKUP(F53,Lists!$A$2:$B$22,2,FALSE),"?"))</f>
        <v/>
      </c>
      <c r="P53">
        <f>IF(OR(O53&lt;&gt;"E",N(I53)=0),0,SUMIFS($I$16:$I$315,$B$16:$B$315,B53,$D$16:$D$315,D53,$O$16:$O$315,"E"))</f>
        <v/>
      </c>
      <c r="Q53">
        <f>IF(OR(O53&lt;&gt;"F",N(I53)=0),0,SUMIFS($I$16:$I$315,$B$16:$B$315,B53,$D$16:$D$315,D53,$O$16:$O$315,"F"))</f>
        <v/>
      </c>
      <c r="R53">
        <f>IF(OR(O53&lt;&gt;"A",N(I53)=0),0,SUMIFS($I$16:$I$315,$B$16:$B$315,B53,$D$16:$D$315,D53,$O$16:$O$315,"A"))</f>
        <v/>
      </c>
      <c r="S53">
        <f>IF(OR(O53&lt;&gt;"S",N(G53)=0),0,SUMIFS($G$16:$G$315,$B$16:$B$315,B53,$D$16:$D$315,D53,$O$16:$O$315,"S"))</f>
        <v/>
      </c>
      <c r="T53">
        <f>IF(OR(O53&lt;&gt;"S",E53="",N(G53)=0),0,SUMIFS($G$16:$G$315,$E$16:$E$315,E53,$O$16:$O$315,"S"))</f>
        <v/>
      </c>
      <c r="U53">
        <f>IF(O53="C2",0,N(G53))</f>
        <v/>
      </c>
      <c r="V53">
        <f>IF(O53="C1",0,N(I53))</f>
        <v/>
      </c>
      <c r="W53">
        <f>IF(O53="C1",0,N(H53))</f>
        <v/>
      </c>
      <c r="X53">
        <f>IF(O53="C2",0,N(J53))</f>
        <v/>
      </c>
      <c r="Y53">
        <f>IF(OR(M53="",M53="OK"),0,1)</f>
        <v/>
      </c>
    </row>
    <row r="54">
      <c r="B54" s="21" t="n"/>
      <c r="C54" s="22" t="n"/>
      <c r="D54" s="14" t="n"/>
      <c r="E54" s="22" t="n"/>
      <c r="F54" s="14" t="n"/>
      <c r="G54" s="23" t="n"/>
      <c r="H54" s="23" t="n"/>
      <c r="I54" s="23" t="n"/>
      <c r="J54" s="23" t="n"/>
      <c r="K54" s="24">
        <f>IF(COUNT(G54:J54)=0,"",N($E$8)+SUM(G$16:G54)-SUM(I$16:I54))</f>
        <v/>
      </c>
      <c r="L54" s="24">
        <f>IF(COUNT(G54:J54)=0,"",N($E$9)+SUM(H$16:H54)-SUM(J$16:J54))</f>
        <v/>
      </c>
      <c r="M54" s="25">
        <f>IF(COUNT(G54:J54)=0,"",IF(B54="","Enter the date",IF(D54="","Enter who was paid or who paid",IF(F54="","Pick a head of account",IF(O54="?","Pick a head from the list",IF(AND(O54&lt;&gt;"C1",O54&lt;&gt;"C2",N(G54)+N(H54)&gt;0,N(I54)+N(J54)&gt;0),"Put money in and money out on separate rows",IF(K54&lt;0,"Cash in hand below zero: an entry is missing or wrong",IF(AND(O54="C1",ROUND(N(I54)-N(H54),2)&lt;&gt;0),"Cash deposited: cash out and bank in should be equal",IF(AND(O54="C2",ROUND(N(J54)-N(G54),2)&lt;&gt;0),"Cash withdrawn: bank out and cash in should be equal",IF(P54&gt;10000,"Cash paid to this party today is over ₹10,000: not deductible, s.36(4)",IF(Q54&gt;35000,"Cash freight to this transporter today is over ₹35,000: not deductible, s.36(6)",IF(R54&gt;10000,"Asset paid in cash over ₹10,000 today: left out of its cost, s.39(2)",IF(AND(O54="T",N(G54)&gt;=20000),"Loan of ₹20,000 or more taken in cash: barred, s.185",IF(AND(O54="L",N(I54)&gt;=20000),"Loan of ₹20,000 or more repaid in cash: barred, s.188",IF(S54&gt;=200000,"₹2,00,000 or more in cash from this party today: barred, s.186",IF(T54&gt;=200000,"₹2,00,000 or more in cash for this event or order: barred, s.186","OK"))))))))))))))))</f>
        <v/>
      </c>
      <c r="O54">
        <f>IF(F54="","",IFERROR(VLOOKUP(F54,Lists!$A$2:$B$22,2,FALSE),"?"))</f>
        <v/>
      </c>
      <c r="P54">
        <f>IF(OR(O54&lt;&gt;"E",N(I54)=0),0,SUMIFS($I$16:$I$315,$B$16:$B$315,B54,$D$16:$D$315,D54,$O$16:$O$315,"E"))</f>
        <v/>
      </c>
      <c r="Q54">
        <f>IF(OR(O54&lt;&gt;"F",N(I54)=0),0,SUMIFS($I$16:$I$315,$B$16:$B$315,B54,$D$16:$D$315,D54,$O$16:$O$315,"F"))</f>
        <v/>
      </c>
      <c r="R54">
        <f>IF(OR(O54&lt;&gt;"A",N(I54)=0),0,SUMIFS($I$16:$I$315,$B$16:$B$315,B54,$D$16:$D$315,D54,$O$16:$O$315,"A"))</f>
        <v/>
      </c>
      <c r="S54">
        <f>IF(OR(O54&lt;&gt;"S",N(G54)=0),0,SUMIFS($G$16:$G$315,$B$16:$B$315,B54,$D$16:$D$315,D54,$O$16:$O$315,"S"))</f>
        <v/>
      </c>
      <c r="T54">
        <f>IF(OR(O54&lt;&gt;"S",E54="",N(G54)=0),0,SUMIFS($G$16:$G$315,$E$16:$E$315,E54,$O$16:$O$315,"S"))</f>
        <v/>
      </c>
      <c r="U54">
        <f>IF(O54="C2",0,N(G54))</f>
        <v/>
      </c>
      <c r="V54">
        <f>IF(O54="C1",0,N(I54))</f>
        <v/>
      </c>
      <c r="W54">
        <f>IF(O54="C1",0,N(H54))</f>
        <v/>
      </c>
      <c r="X54">
        <f>IF(O54="C2",0,N(J54))</f>
        <v/>
      </c>
      <c r="Y54">
        <f>IF(OR(M54="",M54="OK"),0,1)</f>
        <v/>
      </c>
    </row>
    <row r="55">
      <c r="B55" s="21" t="n"/>
      <c r="C55" s="22" t="n"/>
      <c r="D55" s="14" t="n"/>
      <c r="E55" s="22" t="n"/>
      <c r="F55" s="14" t="n"/>
      <c r="G55" s="23" t="n"/>
      <c r="H55" s="23" t="n"/>
      <c r="I55" s="23" t="n"/>
      <c r="J55" s="23" t="n"/>
      <c r="K55" s="24">
        <f>IF(COUNT(G55:J55)=0,"",N($E$8)+SUM(G$16:G55)-SUM(I$16:I55))</f>
        <v/>
      </c>
      <c r="L55" s="24">
        <f>IF(COUNT(G55:J55)=0,"",N($E$9)+SUM(H$16:H55)-SUM(J$16:J55))</f>
        <v/>
      </c>
      <c r="M55" s="25">
        <f>IF(COUNT(G55:J55)=0,"",IF(B55="","Enter the date",IF(D55="","Enter who was paid or who paid",IF(F55="","Pick a head of account",IF(O55="?","Pick a head from the list",IF(AND(O55&lt;&gt;"C1",O55&lt;&gt;"C2",N(G55)+N(H55)&gt;0,N(I55)+N(J55)&gt;0),"Put money in and money out on separate rows",IF(K55&lt;0,"Cash in hand below zero: an entry is missing or wrong",IF(AND(O55="C1",ROUND(N(I55)-N(H55),2)&lt;&gt;0),"Cash deposited: cash out and bank in should be equal",IF(AND(O55="C2",ROUND(N(J55)-N(G55),2)&lt;&gt;0),"Cash withdrawn: bank out and cash in should be equal",IF(P55&gt;10000,"Cash paid to this party today is over ₹10,000: not deductible, s.36(4)",IF(Q55&gt;35000,"Cash freight to this transporter today is over ₹35,000: not deductible, s.36(6)",IF(R55&gt;10000,"Asset paid in cash over ₹10,000 today: left out of its cost, s.39(2)",IF(AND(O55="T",N(G55)&gt;=20000),"Loan of ₹20,000 or more taken in cash: barred, s.185",IF(AND(O55="L",N(I55)&gt;=20000),"Loan of ₹20,000 or more repaid in cash: barred, s.188",IF(S55&gt;=200000,"₹2,00,000 or more in cash from this party today: barred, s.186",IF(T55&gt;=200000,"₹2,00,000 or more in cash for this event or order: barred, s.186","OK"))))))))))))))))</f>
        <v/>
      </c>
      <c r="O55">
        <f>IF(F55="","",IFERROR(VLOOKUP(F55,Lists!$A$2:$B$22,2,FALSE),"?"))</f>
        <v/>
      </c>
      <c r="P55">
        <f>IF(OR(O55&lt;&gt;"E",N(I55)=0),0,SUMIFS($I$16:$I$315,$B$16:$B$315,B55,$D$16:$D$315,D55,$O$16:$O$315,"E"))</f>
        <v/>
      </c>
      <c r="Q55">
        <f>IF(OR(O55&lt;&gt;"F",N(I55)=0),0,SUMIFS($I$16:$I$315,$B$16:$B$315,B55,$D$16:$D$315,D55,$O$16:$O$315,"F"))</f>
        <v/>
      </c>
      <c r="R55">
        <f>IF(OR(O55&lt;&gt;"A",N(I55)=0),0,SUMIFS($I$16:$I$315,$B$16:$B$315,B55,$D$16:$D$315,D55,$O$16:$O$315,"A"))</f>
        <v/>
      </c>
      <c r="S55">
        <f>IF(OR(O55&lt;&gt;"S",N(G55)=0),0,SUMIFS($G$16:$G$315,$B$16:$B$315,B55,$D$16:$D$315,D55,$O$16:$O$315,"S"))</f>
        <v/>
      </c>
      <c r="T55">
        <f>IF(OR(O55&lt;&gt;"S",E55="",N(G55)=0),0,SUMIFS($G$16:$G$315,$E$16:$E$315,E55,$O$16:$O$315,"S"))</f>
        <v/>
      </c>
      <c r="U55">
        <f>IF(O55="C2",0,N(G55))</f>
        <v/>
      </c>
      <c r="V55">
        <f>IF(O55="C1",0,N(I55))</f>
        <v/>
      </c>
      <c r="W55">
        <f>IF(O55="C1",0,N(H55))</f>
        <v/>
      </c>
      <c r="X55">
        <f>IF(O55="C2",0,N(J55))</f>
        <v/>
      </c>
      <c r="Y55">
        <f>IF(OR(M55="",M55="OK"),0,1)</f>
        <v/>
      </c>
    </row>
    <row r="56">
      <c r="B56" s="21" t="n"/>
      <c r="C56" s="22" t="n"/>
      <c r="D56" s="14" t="n"/>
      <c r="E56" s="22" t="n"/>
      <c r="F56" s="14" t="n"/>
      <c r="G56" s="23" t="n"/>
      <c r="H56" s="23" t="n"/>
      <c r="I56" s="23" t="n"/>
      <c r="J56" s="23" t="n"/>
      <c r="K56" s="24">
        <f>IF(COUNT(G56:J56)=0,"",N($E$8)+SUM(G$16:G56)-SUM(I$16:I56))</f>
        <v/>
      </c>
      <c r="L56" s="24">
        <f>IF(COUNT(G56:J56)=0,"",N($E$9)+SUM(H$16:H56)-SUM(J$16:J56))</f>
        <v/>
      </c>
      <c r="M56" s="25">
        <f>IF(COUNT(G56:J56)=0,"",IF(B56="","Enter the date",IF(D56="","Enter who was paid or who paid",IF(F56="","Pick a head of account",IF(O56="?","Pick a head from the list",IF(AND(O56&lt;&gt;"C1",O56&lt;&gt;"C2",N(G56)+N(H56)&gt;0,N(I56)+N(J56)&gt;0),"Put money in and money out on separate rows",IF(K56&lt;0,"Cash in hand below zero: an entry is missing or wrong",IF(AND(O56="C1",ROUND(N(I56)-N(H56),2)&lt;&gt;0),"Cash deposited: cash out and bank in should be equal",IF(AND(O56="C2",ROUND(N(J56)-N(G56),2)&lt;&gt;0),"Cash withdrawn: bank out and cash in should be equal",IF(P56&gt;10000,"Cash paid to this party today is over ₹10,000: not deductible, s.36(4)",IF(Q56&gt;35000,"Cash freight to this transporter today is over ₹35,000: not deductible, s.36(6)",IF(R56&gt;10000,"Asset paid in cash over ₹10,000 today: left out of its cost, s.39(2)",IF(AND(O56="T",N(G56)&gt;=20000),"Loan of ₹20,000 or more taken in cash: barred, s.185",IF(AND(O56="L",N(I56)&gt;=20000),"Loan of ₹20,000 or more repaid in cash: barred, s.188",IF(S56&gt;=200000,"₹2,00,000 or more in cash from this party today: barred, s.186",IF(T56&gt;=200000,"₹2,00,000 or more in cash for this event or order: barred, s.186","OK"))))))))))))))))</f>
        <v/>
      </c>
      <c r="O56">
        <f>IF(F56="","",IFERROR(VLOOKUP(F56,Lists!$A$2:$B$22,2,FALSE),"?"))</f>
        <v/>
      </c>
      <c r="P56">
        <f>IF(OR(O56&lt;&gt;"E",N(I56)=0),0,SUMIFS($I$16:$I$315,$B$16:$B$315,B56,$D$16:$D$315,D56,$O$16:$O$315,"E"))</f>
        <v/>
      </c>
      <c r="Q56">
        <f>IF(OR(O56&lt;&gt;"F",N(I56)=0),0,SUMIFS($I$16:$I$315,$B$16:$B$315,B56,$D$16:$D$315,D56,$O$16:$O$315,"F"))</f>
        <v/>
      </c>
      <c r="R56">
        <f>IF(OR(O56&lt;&gt;"A",N(I56)=0),0,SUMIFS($I$16:$I$315,$B$16:$B$315,B56,$D$16:$D$315,D56,$O$16:$O$315,"A"))</f>
        <v/>
      </c>
      <c r="S56">
        <f>IF(OR(O56&lt;&gt;"S",N(G56)=0),0,SUMIFS($G$16:$G$315,$B$16:$B$315,B56,$D$16:$D$315,D56,$O$16:$O$315,"S"))</f>
        <v/>
      </c>
      <c r="T56">
        <f>IF(OR(O56&lt;&gt;"S",E56="",N(G56)=0),0,SUMIFS($G$16:$G$315,$E$16:$E$315,E56,$O$16:$O$315,"S"))</f>
        <v/>
      </c>
      <c r="U56">
        <f>IF(O56="C2",0,N(G56))</f>
        <v/>
      </c>
      <c r="V56">
        <f>IF(O56="C1",0,N(I56))</f>
        <v/>
      </c>
      <c r="W56">
        <f>IF(O56="C1",0,N(H56))</f>
        <v/>
      </c>
      <c r="X56">
        <f>IF(O56="C2",0,N(J56))</f>
        <v/>
      </c>
      <c r="Y56">
        <f>IF(OR(M56="",M56="OK"),0,1)</f>
        <v/>
      </c>
    </row>
    <row r="57">
      <c r="B57" s="21" t="n"/>
      <c r="C57" s="22" t="n"/>
      <c r="D57" s="14" t="n"/>
      <c r="E57" s="22" t="n"/>
      <c r="F57" s="14" t="n"/>
      <c r="G57" s="23" t="n"/>
      <c r="H57" s="23" t="n"/>
      <c r="I57" s="23" t="n"/>
      <c r="J57" s="23" t="n"/>
      <c r="K57" s="24">
        <f>IF(COUNT(G57:J57)=0,"",N($E$8)+SUM(G$16:G57)-SUM(I$16:I57))</f>
        <v/>
      </c>
      <c r="L57" s="24">
        <f>IF(COUNT(G57:J57)=0,"",N($E$9)+SUM(H$16:H57)-SUM(J$16:J57))</f>
        <v/>
      </c>
      <c r="M57" s="25">
        <f>IF(COUNT(G57:J57)=0,"",IF(B57="","Enter the date",IF(D57="","Enter who was paid or who paid",IF(F57="","Pick a head of account",IF(O57="?","Pick a head from the list",IF(AND(O57&lt;&gt;"C1",O57&lt;&gt;"C2",N(G57)+N(H57)&gt;0,N(I57)+N(J57)&gt;0),"Put money in and money out on separate rows",IF(K57&lt;0,"Cash in hand below zero: an entry is missing or wrong",IF(AND(O57="C1",ROUND(N(I57)-N(H57),2)&lt;&gt;0),"Cash deposited: cash out and bank in should be equal",IF(AND(O57="C2",ROUND(N(J57)-N(G57),2)&lt;&gt;0),"Cash withdrawn: bank out and cash in should be equal",IF(P57&gt;10000,"Cash paid to this party today is over ₹10,000: not deductible, s.36(4)",IF(Q57&gt;35000,"Cash freight to this transporter today is over ₹35,000: not deductible, s.36(6)",IF(R57&gt;10000,"Asset paid in cash over ₹10,000 today: left out of its cost, s.39(2)",IF(AND(O57="T",N(G57)&gt;=20000),"Loan of ₹20,000 or more taken in cash: barred, s.185",IF(AND(O57="L",N(I57)&gt;=20000),"Loan of ₹20,000 or more repaid in cash: barred, s.188",IF(S57&gt;=200000,"₹2,00,000 or more in cash from this party today: barred, s.186",IF(T57&gt;=200000,"₹2,00,000 or more in cash for this event or order: barred, s.186","OK"))))))))))))))))</f>
        <v/>
      </c>
      <c r="O57">
        <f>IF(F57="","",IFERROR(VLOOKUP(F57,Lists!$A$2:$B$22,2,FALSE),"?"))</f>
        <v/>
      </c>
      <c r="P57">
        <f>IF(OR(O57&lt;&gt;"E",N(I57)=0),0,SUMIFS($I$16:$I$315,$B$16:$B$315,B57,$D$16:$D$315,D57,$O$16:$O$315,"E"))</f>
        <v/>
      </c>
      <c r="Q57">
        <f>IF(OR(O57&lt;&gt;"F",N(I57)=0),0,SUMIFS($I$16:$I$315,$B$16:$B$315,B57,$D$16:$D$315,D57,$O$16:$O$315,"F"))</f>
        <v/>
      </c>
      <c r="R57">
        <f>IF(OR(O57&lt;&gt;"A",N(I57)=0),0,SUMIFS($I$16:$I$315,$B$16:$B$315,B57,$D$16:$D$315,D57,$O$16:$O$315,"A"))</f>
        <v/>
      </c>
      <c r="S57">
        <f>IF(OR(O57&lt;&gt;"S",N(G57)=0),0,SUMIFS($G$16:$G$315,$B$16:$B$315,B57,$D$16:$D$315,D57,$O$16:$O$315,"S"))</f>
        <v/>
      </c>
      <c r="T57">
        <f>IF(OR(O57&lt;&gt;"S",E57="",N(G57)=0),0,SUMIFS($G$16:$G$315,$E$16:$E$315,E57,$O$16:$O$315,"S"))</f>
        <v/>
      </c>
      <c r="U57">
        <f>IF(O57="C2",0,N(G57))</f>
        <v/>
      </c>
      <c r="V57">
        <f>IF(O57="C1",0,N(I57))</f>
        <v/>
      </c>
      <c r="W57">
        <f>IF(O57="C1",0,N(H57))</f>
        <v/>
      </c>
      <c r="X57">
        <f>IF(O57="C2",0,N(J57))</f>
        <v/>
      </c>
      <c r="Y57">
        <f>IF(OR(M57="",M57="OK"),0,1)</f>
        <v/>
      </c>
    </row>
    <row r="58">
      <c r="B58" s="21" t="n"/>
      <c r="C58" s="22" t="n"/>
      <c r="D58" s="14" t="n"/>
      <c r="E58" s="22" t="n"/>
      <c r="F58" s="14" t="n"/>
      <c r="G58" s="23" t="n"/>
      <c r="H58" s="23" t="n"/>
      <c r="I58" s="23" t="n"/>
      <c r="J58" s="23" t="n"/>
      <c r="K58" s="24">
        <f>IF(COUNT(G58:J58)=0,"",N($E$8)+SUM(G$16:G58)-SUM(I$16:I58))</f>
        <v/>
      </c>
      <c r="L58" s="24">
        <f>IF(COUNT(G58:J58)=0,"",N($E$9)+SUM(H$16:H58)-SUM(J$16:J58))</f>
        <v/>
      </c>
      <c r="M58" s="25">
        <f>IF(COUNT(G58:J58)=0,"",IF(B58="","Enter the date",IF(D58="","Enter who was paid or who paid",IF(F58="","Pick a head of account",IF(O58="?","Pick a head from the list",IF(AND(O58&lt;&gt;"C1",O58&lt;&gt;"C2",N(G58)+N(H58)&gt;0,N(I58)+N(J58)&gt;0),"Put money in and money out on separate rows",IF(K58&lt;0,"Cash in hand below zero: an entry is missing or wrong",IF(AND(O58="C1",ROUND(N(I58)-N(H58),2)&lt;&gt;0),"Cash deposited: cash out and bank in should be equal",IF(AND(O58="C2",ROUND(N(J58)-N(G58),2)&lt;&gt;0),"Cash withdrawn: bank out and cash in should be equal",IF(P58&gt;10000,"Cash paid to this party today is over ₹10,000: not deductible, s.36(4)",IF(Q58&gt;35000,"Cash freight to this transporter today is over ₹35,000: not deductible, s.36(6)",IF(R58&gt;10000,"Asset paid in cash over ₹10,000 today: left out of its cost, s.39(2)",IF(AND(O58="T",N(G58)&gt;=20000),"Loan of ₹20,000 or more taken in cash: barred, s.185",IF(AND(O58="L",N(I58)&gt;=20000),"Loan of ₹20,000 or more repaid in cash: barred, s.188",IF(S58&gt;=200000,"₹2,00,000 or more in cash from this party today: barred, s.186",IF(T58&gt;=200000,"₹2,00,000 or more in cash for this event or order: barred, s.186","OK"))))))))))))))))</f>
        <v/>
      </c>
      <c r="O58">
        <f>IF(F58="","",IFERROR(VLOOKUP(F58,Lists!$A$2:$B$22,2,FALSE),"?"))</f>
        <v/>
      </c>
      <c r="P58">
        <f>IF(OR(O58&lt;&gt;"E",N(I58)=0),0,SUMIFS($I$16:$I$315,$B$16:$B$315,B58,$D$16:$D$315,D58,$O$16:$O$315,"E"))</f>
        <v/>
      </c>
      <c r="Q58">
        <f>IF(OR(O58&lt;&gt;"F",N(I58)=0),0,SUMIFS($I$16:$I$315,$B$16:$B$315,B58,$D$16:$D$315,D58,$O$16:$O$315,"F"))</f>
        <v/>
      </c>
      <c r="R58">
        <f>IF(OR(O58&lt;&gt;"A",N(I58)=0),0,SUMIFS($I$16:$I$315,$B$16:$B$315,B58,$D$16:$D$315,D58,$O$16:$O$315,"A"))</f>
        <v/>
      </c>
      <c r="S58">
        <f>IF(OR(O58&lt;&gt;"S",N(G58)=0),0,SUMIFS($G$16:$G$315,$B$16:$B$315,B58,$D$16:$D$315,D58,$O$16:$O$315,"S"))</f>
        <v/>
      </c>
      <c r="T58">
        <f>IF(OR(O58&lt;&gt;"S",E58="",N(G58)=0),0,SUMIFS($G$16:$G$315,$E$16:$E$315,E58,$O$16:$O$315,"S"))</f>
        <v/>
      </c>
      <c r="U58">
        <f>IF(O58="C2",0,N(G58))</f>
        <v/>
      </c>
      <c r="V58">
        <f>IF(O58="C1",0,N(I58))</f>
        <v/>
      </c>
      <c r="W58">
        <f>IF(O58="C1",0,N(H58))</f>
        <v/>
      </c>
      <c r="X58">
        <f>IF(O58="C2",0,N(J58))</f>
        <v/>
      </c>
      <c r="Y58">
        <f>IF(OR(M58="",M58="OK"),0,1)</f>
        <v/>
      </c>
    </row>
    <row r="59">
      <c r="B59" s="21" t="n"/>
      <c r="C59" s="22" t="n"/>
      <c r="D59" s="14" t="n"/>
      <c r="E59" s="22" t="n"/>
      <c r="F59" s="14" t="n"/>
      <c r="G59" s="23" t="n"/>
      <c r="H59" s="23" t="n"/>
      <c r="I59" s="23" t="n"/>
      <c r="J59" s="23" t="n"/>
      <c r="K59" s="24">
        <f>IF(COUNT(G59:J59)=0,"",N($E$8)+SUM(G$16:G59)-SUM(I$16:I59))</f>
        <v/>
      </c>
      <c r="L59" s="24">
        <f>IF(COUNT(G59:J59)=0,"",N($E$9)+SUM(H$16:H59)-SUM(J$16:J59))</f>
        <v/>
      </c>
      <c r="M59" s="25">
        <f>IF(COUNT(G59:J59)=0,"",IF(B59="","Enter the date",IF(D59="","Enter who was paid or who paid",IF(F59="","Pick a head of account",IF(O59="?","Pick a head from the list",IF(AND(O59&lt;&gt;"C1",O59&lt;&gt;"C2",N(G59)+N(H59)&gt;0,N(I59)+N(J59)&gt;0),"Put money in and money out on separate rows",IF(K59&lt;0,"Cash in hand below zero: an entry is missing or wrong",IF(AND(O59="C1",ROUND(N(I59)-N(H59),2)&lt;&gt;0),"Cash deposited: cash out and bank in should be equal",IF(AND(O59="C2",ROUND(N(J59)-N(G59),2)&lt;&gt;0),"Cash withdrawn: bank out and cash in should be equal",IF(P59&gt;10000,"Cash paid to this party today is over ₹10,000: not deductible, s.36(4)",IF(Q59&gt;35000,"Cash freight to this transporter today is over ₹35,000: not deductible, s.36(6)",IF(R59&gt;10000,"Asset paid in cash over ₹10,000 today: left out of its cost, s.39(2)",IF(AND(O59="T",N(G59)&gt;=20000),"Loan of ₹20,000 or more taken in cash: barred, s.185",IF(AND(O59="L",N(I59)&gt;=20000),"Loan of ₹20,000 or more repaid in cash: barred, s.188",IF(S59&gt;=200000,"₹2,00,000 or more in cash from this party today: barred, s.186",IF(T59&gt;=200000,"₹2,00,000 or more in cash for this event or order: barred, s.186","OK"))))))))))))))))</f>
        <v/>
      </c>
      <c r="O59">
        <f>IF(F59="","",IFERROR(VLOOKUP(F59,Lists!$A$2:$B$22,2,FALSE),"?"))</f>
        <v/>
      </c>
      <c r="P59">
        <f>IF(OR(O59&lt;&gt;"E",N(I59)=0),0,SUMIFS($I$16:$I$315,$B$16:$B$315,B59,$D$16:$D$315,D59,$O$16:$O$315,"E"))</f>
        <v/>
      </c>
      <c r="Q59">
        <f>IF(OR(O59&lt;&gt;"F",N(I59)=0),0,SUMIFS($I$16:$I$315,$B$16:$B$315,B59,$D$16:$D$315,D59,$O$16:$O$315,"F"))</f>
        <v/>
      </c>
      <c r="R59">
        <f>IF(OR(O59&lt;&gt;"A",N(I59)=0),0,SUMIFS($I$16:$I$315,$B$16:$B$315,B59,$D$16:$D$315,D59,$O$16:$O$315,"A"))</f>
        <v/>
      </c>
      <c r="S59">
        <f>IF(OR(O59&lt;&gt;"S",N(G59)=0),0,SUMIFS($G$16:$G$315,$B$16:$B$315,B59,$D$16:$D$315,D59,$O$16:$O$315,"S"))</f>
        <v/>
      </c>
      <c r="T59">
        <f>IF(OR(O59&lt;&gt;"S",E59="",N(G59)=0),0,SUMIFS($G$16:$G$315,$E$16:$E$315,E59,$O$16:$O$315,"S"))</f>
        <v/>
      </c>
      <c r="U59">
        <f>IF(O59="C2",0,N(G59))</f>
        <v/>
      </c>
      <c r="V59">
        <f>IF(O59="C1",0,N(I59))</f>
        <v/>
      </c>
      <c r="W59">
        <f>IF(O59="C1",0,N(H59))</f>
        <v/>
      </c>
      <c r="X59">
        <f>IF(O59="C2",0,N(J59))</f>
        <v/>
      </c>
      <c r="Y59">
        <f>IF(OR(M59="",M59="OK"),0,1)</f>
        <v/>
      </c>
    </row>
    <row r="60">
      <c r="B60" s="21" t="n"/>
      <c r="C60" s="22" t="n"/>
      <c r="D60" s="14" t="n"/>
      <c r="E60" s="22" t="n"/>
      <c r="F60" s="14" t="n"/>
      <c r="G60" s="23" t="n"/>
      <c r="H60" s="23" t="n"/>
      <c r="I60" s="23" t="n"/>
      <c r="J60" s="23" t="n"/>
      <c r="K60" s="24">
        <f>IF(COUNT(G60:J60)=0,"",N($E$8)+SUM(G$16:G60)-SUM(I$16:I60))</f>
        <v/>
      </c>
      <c r="L60" s="24">
        <f>IF(COUNT(G60:J60)=0,"",N($E$9)+SUM(H$16:H60)-SUM(J$16:J60))</f>
        <v/>
      </c>
      <c r="M60" s="25">
        <f>IF(COUNT(G60:J60)=0,"",IF(B60="","Enter the date",IF(D60="","Enter who was paid or who paid",IF(F60="","Pick a head of account",IF(O60="?","Pick a head from the list",IF(AND(O60&lt;&gt;"C1",O60&lt;&gt;"C2",N(G60)+N(H60)&gt;0,N(I60)+N(J60)&gt;0),"Put money in and money out on separate rows",IF(K60&lt;0,"Cash in hand below zero: an entry is missing or wrong",IF(AND(O60="C1",ROUND(N(I60)-N(H60),2)&lt;&gt;0),"Cash deposited: cash out and bank in should be equal",IF(AND(O60="C2",ROUND(N(J60)-N(G60),2)&lt;&gt;0),"Cash withdrawn: bank out and cash in should be equal",IF(P60&gt;10000,"Cash paid to this party today is over ₹10,000: not deductible, s.36(4)",IF(Q60&gt;35000,"Cash freight to this transporter today is over ₹35,000: not deductible, s.36(6)",IF(R60&gt;10000,"Asset paid in cash over ₹10,000 today: left out of its cost, s.39(2)",IF(AND(O60="T",N(G60)&gt;=20000),"Loan of ₹20,000 or more taken in cash: barred, s.185",IF(AND(O60="L",N(I60)&gt;=20000),"Loan of ₹20,000 or more repaid in cash: barred, s.188",IF(S60&gt;=200000,"₹2,00,000 or more in cash from this party today: barred, s.186",IF(T60&gt;=200000,"₹2,00,000 or more in cash for this event or order: barred, s.186","OK"))))))))))))))))</f>
        <v/>
      </c>
      <c r="O60">
        <f>IF(F60="","",IFERROR(VLOOKUP(F60,Lists!$A$2:$B$22,2,FALSE),"?"))</f>
        <v/>
      </c>
      <c r="P60">
        <f>IF(OR(O60&lt;&gt;"E",N(I60)=0),0,SUMIFS($I$16:$I$315,$B$16:$B$315,B60,$D$16:$D$315,D60,$O$16:$O$315,"E"))</f>
        <v/>
      </c>
      <c r="Q60">
        <f>IF(OR(O60&lt;&gt;"F",N(I60)=0),0,SUMIFS($I$16:$I$315,$B$16:$B$315,B60,$D$16:$D$315,D60,$O$16:$O$315,"F"))</f>
        <v/>
      </c>
      <c r="R60">
        <f>IF(OR(O60&lt;&gt;"A",N(I60)=0),0,SUMIFS($I$16:$I$315,$B$16:$B$315,B60,$D$16:$D$315,D60,$O$16:$O$315,"A"))</f>
        <v/>
      </c>
      <c r="S60">
        <f>IF(OR(O60&lt;&gt;"S",N(G60)=0),0,SUMIFS($G$16:$G$315,$B$16:$B$315,B60,$D$16:$D$315,D60,$O$16:$O$315,"S"))</f>
        <v/>
      </c>
      <c r="T60">
        <f>IF(OR(O60&lt;&gt;"S",E60="",N(G60)=0),0,SUMIFS($G$16:$G$315,$E$16:$E$315,E60,$O$16:$O$315,"S"))</f>
        <v/>
      </c>
      <c r="U60">
        <f>IF(O60="C2",0,N(G60))</f>
        <v/>
      </c>
      <c r="V60">
        <f>IF(O60="C1",0,N(I60))</f>
        <v/>
      </c>
      <c r="W60">
        <f>IF(O60="C1",0,N(H60))</f>
        <v/>
      </c>
      <c r="X60">
        <f>IF(O60="C2",0,N(J60))</f>
        <v/>
      </c>
      <c r="Y60">
        <f>IF(OR(M60="",M60="OK"),0,1)</f>
        <v/>
      </c>
    </row>
    <row r="61">
      <c r="B61" s="21" t="n"/>
      <c r="C61" s="22" t="n"/>
      <c r="D61" s="14" t="n"/>
      <c r="E61" s="22" t="n"/>
      <c r="F61" s="14" t="n"/>
      <c r="G61" s="23" t="n"/>
      <c r="H61" s="23" t="n"/>
      <c r="I61" s="23" t="n"/>
      <c r="J61" s="23" t="n"/>
      <c r="K61" s="24">
        <f>IF(COUNT(G61:J61)=0,"",N($E$8)+SUM(G$16:G61)-SUM(I$16:I61))</f>
        <v/>
      </c>
      <c r="L61" s="24">
        <f>IF(COUNT(G61:J61)=0,"",N($E$9)+SUM(H$16:H61)-SUM(J$16:J61))</f>
        <v/>
      </c>
      <c r="M61" s="25">
        <f>IF(COUNT(G61:J61)=0,"",IF(B61="","Enter the date",IF(D61="","Enter who was paid or who paid",IF(F61="","Pick a head of account",IF(O61="?","Pick a head from the list",IF(AND(O61&lt;&gt;"C1",O61&lt;&gt;"C2",N(G61)+N(H61)&gt;0,N(I61)+N(J61)&gt;0),"Put money in and money out on separate rows",IF(K61&lt;0,"Cash in hand below zero: an entry is missing or wrong",IF(AND(O61="C1",ROUND(N(I61)-N(H61),2)&lt;&gt;0),"Cash deposited: cash out and bank in should be equal",IF(AND(O61="C2",ROUND(N(J61)-N(G61),2)&lt;&gt;0),"Cash withdrawn: bank out and cash in should be equal",IF(P61&gt;10000,"Cash paid to this party today is over ₹10,000: not deductible, s.36(4)",IF(Q61&gt;35000,"Cash freight to this transporter today is over ₹35,000: not deductible, s.36(6)",IF(R61&gt;10000,"Asset paid in cash over ₹10,000 today: left out of its cost, s.39(2)",IF(AND(O61="T",N(G61)&gt;=20000),"Loan of ₹20,000 or more taken in cash: barred, s.185",IF(AND(O61="L",N(I61)&gt;=20000),"Loan of ₹20,000 or more repaid in cash: barred, s.188",IF(S61&gt;=200000,"₹2,00,000 or more in cash from this party today: barred, s.186",IF(T61&gt;=200000,"₹2,00,000 or more in cash for this event or order: barred, s.186","OK"))))))))))))))))</f>
        <v/>
      </c>
      <c r="O61">
        <f>IF(F61="","",IFERROR(VLOOKUP(F61,Lists!$A$2:$B$22,2,FALSE),"?"))</f>
        <v/>
      </c>
      <c r="P61">
        <f>IF(OR(O61&lt;&gt;"E",N(I61)=0),0,SUMIFS($I$16:$I$315,$B$16:$B$315,B61,$D$16:$D$315,D61,$O$16:$O$315,"E"))</f>
        <v/>
      </c>
      <c r="Q61">
        <f>IF(OR(O61&lt;&gt;"F",N(I61)=0),0,SUMIFS($I$16:$I$315,$B$16:$B$315,B61,$D$16:$D$315,D61,$O$16:$O$315,"F"))</f>
        <v/>
      </c>
      <c r="R61">
        <f>IF(OR(O61&lt;&gt;"A",N(I61)=0),0,SUMIFS($I$16:$I$315,$B$16:$B$315,B61,$D$16:$D$315,D61,$O$16:$O$315,"A"))</f>
        <v/>
      </c>
      <c r="S61">
        <f>IF(OR(O61&lt;&gt;"S",N(G61)=0),0,SUMIFS($G$16:$G$315,$B$16:$B$315,B61,$D$16:$D$315,D61,$O$16:$O$315,"S"))</f>
        <v/>
      </c>
      <c r="T61">
        <f>IF(OR(O61&lt;&gt;"S",E61="",N(G61)=0),0,SUMIFS($G$16:$G$315,$E$16:$E$315,E61,$O$16:$O$315,"S"))</f>
        <v/>
      </c>
      <c r="U61">
        <f>IF(O61="C2",0,N(G61))</f>
        <v/>
      </c>
      <c r="V61">
        <f>IF(O61="C1",0,N(I61))</f>
        <v/>
      </c>
      <c r="W61">
        <f>IF(O61="C1",0,N(H61))</f>
        <v/>
      </c>
      <c r="X61">
        <f>IF(O61="C2",0,N(J61))</f>
        <v/>
      </c>
      <c r="Y61">
        <f>IF(OR(M61="",M61="OK"),0,1)</f>
        <v/>
      </c>
    </row>
    <row r="62">
      <c r="B62" s="21" t="n"/>
      <c r="C62" s="22" t="n"/>
      <c r="D62" s="14" t="n"/>
      <c r="E62" s="22" t="n"/>
      <c r="F62" s="14" t="n"/>
      <c r="G62" s="23" t="n"/>
      <c r="H62" s="23" t="n"/>
      <c r="I62" s="23" t="n"/>
      <c r="J62" s="23" t="n"/>
      <c r="K62" s="24">
        <f>IF(COUNT(G62:J62)=0,"",N($E$8)+SUM(G$16:G62)-SUM(I$16:I62))</f>
        <v/>
      </c>
      <c r="L62" s="24">
        <f>IF(COUNT(G62:J62)=0,"",N($E$9)+SUM(H$16:H62)-SUM(J$16:J62))</f>
        <v/>
      </c>
      <c r="M62" s="25">
        <f>IF(COUNT(G62:J62)=0,"",IF(B62="","Enter the date",IF(D62="","Enter who was paid or who paid",IF(F62="","Pick a head of account",IF(O62="?","Pick a head from the list",IF(AND(O62&lt;&gt;"C1",O62&lt;&gt;"C2",N(G62)+N(H62)&gt;0,N(I62)+N(J62)&gt;0),"Put money in and money out on separate rows",IF(K62&lt;0,"Cash in hand below zero: an entry is missing or wrong",IF(AND(O62="C1",ROUND(N(I62)-N(H62),2)&lt;&gt;0),"Cash deposited: cash out and bank in should be equal",IF(AND(O62="C2",ROUND(N(J62)-N(G62),2)&lt;&gt;0),"Cash withdrawn: bank out and cash in should be equal",IF(P62&gt;10000,"Cash paid to this party today is over ₹10,000: not deductible, s.36(4)",IF(Q62&gt;35000,"Cash freight to this transporter today is over ₹35,000: not deductible, s.36(6)",IF(R62&gt;10000,"Asset paid in cash over ₹10,000 today: left out of its cost, s.39(2)",IF(AND(O62="T",N(G62)&gt;=20000),"Loan of ₹20,000 or more taken in cash: barred, s.185",IF(AND(O62="L",N(I62)&gt;=20000),"Loan of ₹20,000 or more repaid in cash: barred, s.188",IF(S62&gt;=200000,"₹2,00,000 or more in cash from this party today: barred, s.186",IF(T62&gt;=200000,"₹2,00,000 or more in cash for this event or order: barred, s.186","OK"))))))))))))))))</f>
        <v/>
      </c>
      <c r="O62">
        <f>IF(F62="","",IFERROR(VLOOKUP(F62,Lists!$A$2:$B$22,2,FALSE),"?"))</f>
        <v/>
      </c>
      <c r="P62">
        <f>IF(OR(O62&lt;&gt;"E",N(I62)=0),0,SUMIFS($I$16:$I$315,$B$16:$B$315,B62,$D$16:$D$315,D62,$O$16:$O$315,"E"))</f>
        <v/>
      </c>
      <c r="Q62">
        <f>IF(OR(O62&lt;&gt;"F",N(I62)=0),0,SUMIFS($I$16:$I$315,$B$16:$B$315,B62,$D$16:$D$315,D62,$O$16:$O$315,"F"))</f>
        <v/>
      </c>
      <c r="R62">
        <f>IF(OR(O62&lt;&gt;"A",N(I62)=0),0,SUMIFS($I$16:$I$315,$B$16:$B$315,B62,$D$16:$D$315,D62,$O$16:$O$315,"A"))</f>
        <v/>
      </c>
      <c r="S62">
        <f>IF(OR(O62&lt;&gt;"S",N(G62)=0),0,SUMIFS($G$16:$G$315,$B$16:$B$315,B62,$D$16:$D$315,D62,$O$16:$O$315,"S"))</f>
        <v/>
      </c>
      <c r="T62">
        <f>IF(OR(O62&lt;&gt;"S",E62="",N(G62)=0),0,SUMIFS($G$16:$G$315,$E$16:$E$315,E62,$O$16:$O$315,"S"))</f>
        <v/>
      </c>
      <c r="U62">
        <f>IF(O62="C2",0,N(G62))</f>
        <v/>
      </c>
      <c r="V62">
        <f>IF(O62="C1",0,N(I62))</f>
        <v/>
      </c>
      <c r="W62">
        <f>IF(O62="C1",0,N(H62))</f>
        <v/>
      </c>
      <c r="X62">
        <f>IF(O62="C2",0,N(J62))</f>
        <v/>
      </c>
      <c r="Y62">
        <f>IF(OR(M62="",M62="OK"),0,1)</f>
        <v/>
      </c>
    </row>
    <row r="63">
      <c r="B63" s="21" t="n"/>
      <c r="C63" s="22" t="n"/>
      <c r="D63" s="14" t="n"/>
      <c r="E63" s="22" t="n"/>
      <c r="F63" s="14" t="n"/>
      <c r="G63" s="23" t="n"/>
      <c r="H63" s="23" t="n"/>
      <c r="I63" s="23" t="n"/>
      <c r="J63" s="23" t="n"/>
      <c r="K63" s="24">
        <f>IF(COUNT(G63:J63)=0,"",N($E$8)+SUM(G$16:G63)-SUM(I$16:I63))</f>
        <v/>
      </c>
      <c r="L63" s="24">
        <f>IF(COUNT(G63:J63)=0,"",N($E$9)+SUM(H$16:H63)-SUM(J$16:J63))</f>
        <v/>
      </c>
      <c r="M63" s="25">
        <f>IF(COUNT(G63:J63)=0,"",IF(B63="","Enter the date",IF(D63="","Enter who was paid or who paid",IF(F63="","Pick a head of account",IF(O63="?","Pick a head from the list",IF(AND(O63&lt;&gt;"C1",O63&lt;&gt;"C2",N(G63)+N(H63)&gt;0,N(I63)+N(J63)&gt;0),"Put money in and money out on separate rows",IF(K63&lt;0,"Cash in hand below zero: an entry is missing or wrong",IF(AND(O63="C1",ROUND(N(I63)-N(H63),2)&lt;&gt;0),"Cash deposited: cash out and bank in should be equal",IF(AND(O63="C2",ROUND(N(J63)-N(G63),2)&lt;&gt;0),"Cash withdrawn: bank out and cash in should be equal",IF(P63&gt;10000,"Cash paid to this party today is over ₹10,000: not deductible, s.36(4)",IF(Q63&gt;35000,"Cash freight to this transporter today is over ₹35,000: not deductible, s.36(6)",IF(R63&gt;10000,"Asset paid in cash over ₹10,000 today: left out of its cost, s.39(2)",IF(AND(O63="T",N(G63)&gt;=20000),"Loan of ₹20,000 or more taken in cash: barred, s.185",IF(AND(O63="L",N(I63)&gt;=20000),"Loan of ₹20,000 or more repaid in cash: barred, s.188",IF(S63&gt;=200000,"₹2,00,000 or more in cash from this party today: barred, s.186",IF(T63&gt;=200000,"₹2,00,000 or more in cash for this event or order: barred, s.186","OK"))))))))))))))))</f>
        <v/>
      </c>
      <c r="O63">
        <f>IF(F63="","",IFERROR(VLOOKUP(F63,Lists!$A$2:$B$22,2,FALSE),"?"))</f>
        <v/>
      </c>
      <c r="P63">
        <f>IF(OR(O63&lt;&gt;"E",N(I63)=0),0,SUMIFS($I$16:$I$315,$B$16:$B$315,B63,$D$16:$D$315,D63,$O$16:$O$315,"E"))</f>
        <v/>
      </c>
      <c r="Q63">
        <f>IF(OR(O63&lt;&gt;"F",N(I63)=0),0,SUMIFS($I$16:$I$315,$B$16:$B$315,B63,$D$16:$D$315,D63,$O$16:$O$315,"F"))</f>
        <v/>
      </c>
      <c r="R63">
        <f>IF(OR(O63&lt;&gt;"A",N(I63)=0),0,SUMIFS($I$16:$I$315,$B$16:$B$315,B63,$D$16:$D$315,D63,$O$16:$O$315,"A"))</f>
        <v/>
      </c>
      <c r="S63">
        <f>IF(OR(O63&lt;&gt;"S",N(G63)=0),0,SUMIFS($G$16:$G$315,$B$16:$B$315,B63,$D$16:$D$315,D63,$O$16:$O$315,"S"))</f>
        <v/>
      </c>
      <c r="T63">
        <f>IF(OR(O63&lt;&gt;"S",E63="",N(G63)=0),0,SUMIFS($G$16:$G$315,$E$16:$E$315,E63,$O$16:$O$315,"S"))</f>
        <v/>
      </c>
      <c r="U63">
        <f>IF(O63="C2",0,N(G63))</f>
        <v/>
      </c>
      <c r="V63">
        <f>IF(O63="C1",0,N(I63))</f>
        <v/>
      </c>
      <c r="W63">
        <f>IF(O63="C1",0,N(H63))</f>
        <v/>
      </c>
      <c r="X63">
        <f>IF(O63="C2",0,N(J63))</f>
        <v/>
      </c>
      <c r="Y63">
        <f>IF(OR(M63="",M63="OK"),0,1)</f>
        <v/>
      </c>
    </row>
    <row r="64">
      <c r="B64" s="21" t="n"/>
      <c r="C64" s="22" t="n"/>
      <c r="D64" s="14" t="n"/>
      <c r="E64" s="22" t="n"/>
      <c r="F64" s="14" t="n"/>
      <c r="G64" s="23" t="n"/>
      <c r="H64" s="23" t="n"/>
      <c r="I64" s="23" t="n"/>
      <c r="J64" s="23" t="n"/>
      <c r="K64" s="24">
        <f>IF(COUNT(G64:J64)=0,"",N($E$8)+SUM(G$16:G64)-SUM(I$16:I64))</f>
        <v/>
      </c>
      <c r="L64" s="24">
        <f>IF(COUNT(G64:J64)=0,"",N($E$9)+SUM(H$16:H64)-SUM(J$16:J64))</f>
        <v/>
      </c>
      <c r="M64" s="25">
        <f>IF(COUNT(G64:J64)=0,"",IF(B64="","Enter the date",IF(D64="","Enter who was paid or who paid",IF(F64="","Pick a head of account",IF(O64="?","Pick a head from the list",IF(AND(O64&lt;&gt;"C1",O64&lt;&gt;"C2",N(G64)+N(H64)&gt;0,N(I64)+N(J64)&gt;0),"Put money in and money out on separate rows",IF(K64&lt;0,"Cash in hand below zero: an entry is missing or wrong",IF(AND(O64="C1",ROUND(N(I64)-N(H64),2)&lt;&gt;0),"Cash deposited: cash out and bank in should be equal",IF(AND(O64="C2",ROUND(N(J64)-N(G64),2)&lt;&gt;0),"Cash withdrawn: bank out and cash in should be equal",IF(P64&gt;10000,"Cash paid to this party today is over ₹10,000: not deductible, s.36(4)",IF(Q64&gt;35000,"Cash freight to this transporter today is over ₹35,000: not deductible, s.36(6)",IF(R64&gt;10000,"Asset paid in cash over ₹10,000 today: left out of its cost, s.39(2)",IF(AND(O64="T",N(G64)&gt;=20000),"Loan of ₹20,000 or more taken in cash: barred, s.185",IF(AND(O64="L",N(I64)&gt;=20000),"Loan of ₹20,000 or more repaid in cash: barred, s.188",IF(S64&gt;=200000,"₹2,00,000 or more in cash from this party today: barred, s.186",IF(T64&gt;=200000,"₹2,00,000 or more in cash for this event or order: barred, s.186","OK"))))))))))))))))</f>
        <v/>
      </c>
      <c r="O64">
        <f>IF(F64="","",IFERROR(VLOOKUP(F64,Lists!$A$2:$B$22,2,FALSE),"?"))</f>
        <v/>
      </c>
      <c r="P64">
        <f>IF(OR(O64&lt;&gt;"E",N(I64)=0),0,SUMIFS($I$16:$I$315,$B$16:$B$315,B64,$D$16:$D$315,D64,$O$16:$O$315,"E"))</f>
        <v/>
      </c>
      <c r="Q64">
        <f>IF(OR(O64&lt;&gt;"F",N(I64)=0),0,SUMIFS($I$16:$I$315,$B$16:$B$315,B64,$D$16:$D$315,D64,$O$16:$O$315,"F"))</f>
        <v/>
      </c>
      <c r="R64">
        <f>IF(OR(O64&lt;&gt;"A",N(I64)=0),0,SUMIFS($I$16:$I$315,$B$16:$B$315,B64,$D$16:$D$315,D64,$O$16:$O$315,"A"))</f>
        <v/>
      </c>
      <c r="S64">
        <f>IF(OR(O64&lt;&gt;"S",N(G64)=0),0,SUMIFS($G$16:$G$315,$B$16:$B$315,B64,$D$16:$D$315,D64,$O$16:$O$315,"S"))</f>
        <v/>
      </c>
      <c r="T64">
        <f>IF(OR(O64&lt;&gt;"S",E64="",N(G64)=0),0,SUMIFS($G$16:$G$315,$E$16:$E$315,E64,$O$16:$O$315,"S"))</f>
        <v/>
      </c>
      <c r="U64">
        <f>IF(O64="C2",0,N(G64))</f>
        <v/>
      </c>
      <c r="V64">
        <f>IF(O64="C1",0,N(I64))</f>
        <v/>
      </c>
      <c r="W64">
        <f>IF(O64="C1",0,N(H64))</f>
        <v/>
      </c>
      <c r="X64">
        <f>IF(O64="C2",0,N(J64))</f>
        <v/>
      </c>
      <c r="Y64">
        <f>IF(OR(M64="",M64="OK"),0,1)</f>
        <v/>
      </c>
    </row>
    <row r="65">
      <c r="B65" s="21" t="n"/>
      <c r="C65" s="22" t="n"/>
      <c r="D65" s="14" t="n"/>
      <c r="E65" s="22" t="n"/>
      <c r="F65" s="14" t="n"/>
      <c r="G65" s="23" t="n"/>
      <c r="H65" s="23" t="n"/>
      <c r="I65" s="23" t="n"/>
      <c r="J65" s="23" t="n"/>
      <c r="K65" s="24">
        <f>IF(COUNT(G65:J65)=0,"",N($E$8)+SUM(G$16:G65)-SUM(I$16:I65))</f>
        <v/>
      </c>
      <c r="L65" s="24">
        <f>IF(COUNT(G65:J65)=0,"",N($E$9)+SUM(H$16:H65)-SUM(J$16:J65))</f>
        <v/>
      </c>
      <c r="M65" s="25">
        <f>IF(COUNT(G65:J65)=0,"",IF(B65="","Enter the date",IF(D65="","Enter who was paid or who paid",IF(F65="","Pick a head of account",IF(O65="?","Pick a head from the list",IF(AND(O65&lt;&gt;"C1",O65&lt;&gt;"C2",N(G65)+N(H65)&gt;0,N(I65)+N(J65)&gt;0),"Put money in and money out on separate rows",IF(K65&lt;0,"Cash in hand below zero: an entry is missing or wrong",IF(AND(O65="C1",ROUND(N(I65)-N(H65),2)&lt;&gt;0),"Cash deposited: cash out and bank in should be equal",IF(AND(O65="C2",ROUND(N(J65)-N(G65),2)&lt;&gt;0),"Cash withdrawn: bank out and cash in should be equal",IF(P65&gt;10000,"Cash paid to this party today is over ₹10,000: not deductible, s.36(4)",IF(Q65&gt;35000,"Cash freight to this transporter today is over ₹35,000: not deductible, s.36(6)",IF(R65&gt;10000,"Asset paid in cash over ₹10,000 today: left out of its cost, s.39(2)",IF(AND(O65="T",N(G65)&gt;=20000),"Loan of ₹20,000 or more taken in cash: barred, s.185",IF(AND(O65="L",N(I65)&gt;=20000),"Loan of ₹20,000 or more repaid in cash: barred, s.188",IF(S65&gt;=200000,"₹2,00,000 or more in cash from this party today: barred, s.186",IF(T65&gt;=200000,"₹2,00,000 or more in cash for this event or order: barred, s.186","OK"))))))))))))))))</f>
        <v/>
      </c>
      <c r="O65">
        <f>IF(F65="","",IFERROR(VLOOKUP(F65,Lists!$A$2:$B$22,2,FALSE),"?"))</f>
        <v/>
      </c>
      <c r="P65">
        <f>IF(OR(O65&lt;&gt;"E",N(I65)=0),0,SUMIFS($I$16:$I$315,$B$16:$B$315,B65,$D$16:$D$315,D65,$O$16:$O$315,"E"))</f>
        <v/>
      </c>
      <c r="Q65">
        <f>IF(OR(O65&lt;&gt;"F",N(I65)=0),0,SUMIFS($I$16:$I$315,$B$16:$B$315,B65,$D$16:$D$315,D65,$O$16:$O$315,"F"))</f>
        <v/>
      </c>
      <c r="R65">
        <f>IF(OR(O65&lt;&gt;"A",N(I65)=0),0,SUMIFS($I$16:$I$315,$B$16:$B$315,B65,$D$16:$D$315,D65,$O$16:$O$315,"A"))</f>
        <v/>
      </c>
      <c r="S65">
        <f>IF(OR(O65&lt;&gt;"S",N(G65)=0),0,SUMIFS($G$16:$G$315,$B$16:$B$315,B65,$D$16:$D$315,D65,$O$16:$O$315,"S"))</f>
        <v/>
      </c>
      <c r="T65">
        <f>IF(OR(O65&lt;&gt;"S",E65="",N(G65)=0),0,SUMIFS($G$16:$G$315,$E$16:$E$315,E65,$O$16:$O$315,"S"))</f>
        <v/>
      </c>
      <c r="U65">
        <f>IF(O65="C2",0,N(G65))</f>
        <v/>
      </c>
      <c r="V65">
        <f>IF(O65="C1",0,N(I65))</f>
        <v/>
      </c>
      <c r="W65">
        <f>IF(O65="C1",0,N(H65))</f>
        <v/>
      </c>
      <c r="X65">
        <f>IF(O65="C2",0,N(J65))</f>
        <v/>
      </c>
      <c r="Y65">
        <f>IF(OR(M65="",M65="OK"),0,1)</f>
        <v/>
      </c>
    </row>
    <row r="66">
      <c r="B66" s="21" t="n"/>
      <c r="C66" s="22" t="n"/>
      <c r="D66" s="14" t="n"/>
      <c r="E66" s="22" t="n"/>
      <c r="F66" s="14" t="n"/>
      <c r="G66" s="23" t="n"/>
      <c r="H66" s="23" t="n"/>
      <c r="I66" s="23" t="n"/>
      <c r="J66" s="23" t="n"/>
      <c r="K66" s="24">
        <f>IF(COUNT(G66:J66)=0,"",N($E$8)+SUM(G$16:G66)-SUM(I$16:I66))</f>
        <v/>
      </c>
      <c r="L66" s="24">
        <f>IF(COUNT(G66:J66)=0,"",N($E$9)+SUM(H$16:H66)-SUM(J$16:J66))</f>
        <v/>
      </c>
      <c r="M66" s="25">
        <f>IF(COUNT(G66:J66)=0,"",IF(B66="","Enter the date",IF(D66="","Enter who was paid or who paid",IF(F66="","Pick a head of account",IF(O66="?","Pick a head from the list",IF(AND(O66&lt;&gt;"C1",O66&lt;&gt;"C2",N(G66)+N(H66)&gt;0,N(I66)+N(J66)&gt;0),"Put money in and money out on separate rows",IF(K66&lt;0,"Cash in hand below zero: an entry is missing or wrong",IF(AND(O66="C1",ROUND(N(I66)-N(H66),2)&lt;&gt;0),"Cash deposited: cash out and bank in should be equal",IF(AND(O66="C2",ROUND(N(J66)-N(G66),2)&lt;&gt;0),"Cash withdrawn: bank out and cash in should be equal",IF(P66&gt;10000,"Cash paid to this party today is over ₹10,000: not deductible, s.36(4)",IF(Q66&gt;35000,"Cash freight to this transporter today is over ₹35,000: not deductible, s.36(6)",IF(R66&gt;10000,"Asset paid in cash over ₹10,000 today: left out of its cost, s.39(2)",IF(AND(O66="T",N(G66)&gt;=20000),"Loan of ₹20,000 or more taken in cash: barred, s.185",IF(AND(O66="L",N(I66)&gt;=20000),"Loan of ₹20,000 or more repaid in cash: barred, s.188",IF(S66&gt;=200000,"₹2,00,000 or more in cash from this party today: barred, s.186",IF(T66&gt;=200000,"₹2,00,000 or more in cash for this event or order: barred, s.186","OK"))))))))))))))))</f>
        <v/>
      </c>
      <c r="O66">
        <f>IF(F66="","",IFERROR(VLOOKUP(F66,Lists!$A$2:$B$22,2,FALSE),"?"))</f>
        <v/>
      </c>
      <c r="P66">
        <f>IF(OR(O66&lt;&gt;"E",N(I66)=0),0,SUMIFS($I$16:$I$315,$B$16:$B$315,B66,$D$16:$D$315,D66,$O$16:$O$315,"E"))</f>
        <v/>
      </c>
      <c r="Q66">
        <f>IF(OR(O66&lt;&gt;"F",N(I66)=0),0,SUMIFS($I$16:$I$315,$B$16:$B$315,B66,$D$16:$D$315,D66,$O$16:$O$315,"F"))</f>
        <v/>
      </c>
      <c r="R66">
        <f>IF(OR(O66&lt;&gt;"A",N(I66)=0),0,SUMIFS($I$16:$I$315,$B$16:$B$315,B66,$D$16:$D$315,D66,$O$16:$O$315,"A"))</f>
        <v/>
      </c>
      <c r="S66">
        <f>IF(OR(O66&lt;&gt;"S",N(G66)=0),0,SUMIFS($G$16:$G$315,$B$16:$B$315,B66,$D$16:$D$315,D66,$O$16:$O$315,"S"))</f>
        <v/>
      </c>
      <c r="T66">
        <f>IF(OR(O66&lt;&gt;"S",E66="",N(G66)=0),0,SUMIFS($G$16:$G$315,$E$16:$E$315,E66,$O$16:$O$315,"S"))</f>
        <v/>
      </c>
      <c r="U66">
        <f>IF(O66="C2",0,N(G66))</f>
        <v/>
      </c>
      <c r="V66">
        <f>IF(O66="C1",0,N(I66))</f>
        <v/>
      </c>
      <c r="W66">
        <f>IF(O66="C1",0,N(H66))</f>
        <v/>
      </c>
      <c r="X66">
        <f>IF(O66="C2",0,N(J66))</f>
        <v/>
      </c>
      <c r="Y66">
        <f>IF(OR(M66="",M66="OK"),0,1)</f>
        <v/>
      </c>
    </row>
    <row r="67">
      <c r="B67" s="21" t="n"/>
      <c r="C67" s="22" t="n"/>
      <c r="D67" s="14" t="n"/>
      <c r="E67" s="22" t="n"/>
      <c r="F67" s="14" t="n"/>
      <c r="G67" s="23" t="n"/>
      <c r="H67" s="23" t="n"/>
      <c r="I67" s="23" t="n"/>
      <c r="J67" s="23" t="n"/>
      <c r="K67" s="24">
        <f>IF(COUNT(G67:J67)=0,"",N($E$8)+SUM(G$16:G67)-SUM(I$16:I67))</f>
        <v/>
      </c>
      <c r="L67" s="24">
        <f>IF(COUNT(G67:J67)=0,"",N($E$9)+SUM(H$16:H67)-SUM(J$16:J67))</f>
        <v/>
      </c>
      <c r="M67" s="25">
        <f>IF(COUNT(G67:J67)=0,"",IF(B67="","Enter the date",IF(D67="","Enter who was paid or who paid",IF(F67="","Pick a head of account",IF(O67="?","Pick a head from the list",IF(AND(O67&lt;&gt;"C1",O67&lt;&gt;"C2",N(G67)+N(H67)&gt;0,N(I67)+N(J67)&gt;0),"Put money in and money out on separate rows",IF(K67&lt;0,"Cash in hand below zero: an entry is missing or wrong",IF(AND(O67="C1",ROUND(N(I67)-N(H67),2)&lt;&gt;0),"Cash deposited: cash out and bank in should be equal",IF(AND(O67="C2",ROUND(N(J67)-N(G67),2)&lt;&gt;0),"Cash withdrawn: bank out and cash in should be equal",IF(P67&gt;10000,"Cash paid to this party today is over ₹10,000: not deductible, s.36(4)",IF(Q67&gt;35000,"Cash freight to this transporter today is over ₹35,000: not deductible, s.36(6)",IF(R67&gt;10000,"Asset paid in cash over ₹10,000 today: left out of its cost, s.39(2)",IF(AND(O67="T",N(G67)&gt;=20000),"Loan of ₹20,000 or more taken in cash: barred, s.185",IF(AND(O67="L",N(I67)&gt;=20000),"Loan of ₹20,000 or more repaid in cash: barred, s.188",IF(S67&gt;=200000,"₹2,00,000 or more in cash from this party today: barred, s.186",IF(T67&gt;=200000,"₹2,00,000 or more in cash for this event or order: barred, s.186","OK"))))))))))))))))</f>
        <v/>
      </c>
      <c r="O67">
        <f>IF(F67="","",IFERROR(VLOOKUP(F67,Lists!$A$2:$B$22,2,FALSE),"?"))</f>
        <v/>
      </c>
      <c r="P67">
        <f>IF(OR(O67&lt;&gt;"E",N(I67)=0),0,SUMIFS($I$16:$I$315,$B$16:$B$315,B67,$D$16:$D$315,D67,$O$16:$O$315,"E"))</f>
        <v/>
      </c>
      <c r="Q67">
        <f>IF(OR(O67&lt;&gt;"F",N(I67)=0),0,SUMIFS($I$16:$I$315,$B$16:$B$315,B67,$D$16:$D$315,D67,$O$16:$O$315,"F"))</f>
        <v/>
      </c>
      <c r="R67">
        <f>IF(OR(O67&lt;&gt;"A",N(I67)=0),0,SUMIFS($I$16:$I$315,$B$16:$B$315,B67,$D$16:$D$315,D67,$O$16:$O$315,"A"))</f>
        <v/>
      </c>
      <c r="S67">
        <f>IF(OR(O67&lt;&gt;"S",N(G67)=0),0,SUMIFS($G$16:$G$315,$B$16:$B$315,B67,$D$16:$D$315,D67,$O$16:$O$315,"S"))</f>
        <v/>
      </c>
      <c r="T67">
        <f>IF(OR(O67&lt;&gt;"S",E67="",N(G67)=0),0,SUMIFS($G$16:$G$315,$E$16:$E$315,E67,$O$16:$O$315,"S"))</f>
        <v/>
      </c>
      <c r="U67">
        <f>IF(O67="C2",0,N(G67))</f>
        <v/>
      </c>
      <c r="V67">
        <f>IF(O67="C1",0,N(I67))</f>
        <v/>
      </c>
      <c r="W67">
        <f>IF(O67="C1",0,N(H67))</f>
        <v/>
      </c>
      <c r="X67">
        <f>IF(O67="C2",0,N(J67))</f>
        <v/>
      </c>
      <c r="Y67">
        <f>IF(OR(M67="",M67="OK"),0,1)</f>
        <v/>
      </c>
    </row>
    <row r="68">
      <c r="B68" s="21" t="n"/>
      <c r="C68" s="22" t="n"/>
      <c r="D68" s="14" t="n"/>
      <c r="E68" s="22" t="n"/>
      <c r="F68" s="14" t="n"/>
      <c r="G68" s="23" t="n"/>
      <c r="H68" s="23" t="n"/>
      <c r="I68" s="23" t="n"/>
      <c r="J68" s="23" t="n"/>
      <c r="K68" s="24">
        <f>IF(COUNT(G68:J68)=0,"",N($E$8)+SUM(G$16:G68)-SUM(I$16:I68))</f>
        <v/>
      </c>
      <c r="L68" s="24">
        <f>IF(COUNT(G68:J68)=0,"",N($E$9)+SUM(H$16:H68)-SUM(J$16:J68))</f>
        <v/>
      </c>
      <c r="M68" s="25">
        <f>IF(COUNT(G68:J68)=0,"",IF(B68="","Enter the date",IF(D68="","Enter who was paid or who paid",IF(F68="","Pick a head of account",IF(O68="?","Pick a head from the list",IF(AND(O68&lt;&gt;"C1",O68&lt;&gt;"C2",N(G68)+N(H68)&gt;0,N(I68)+N(J68)&gt;0),"Put money in and money out on separate rows",IF(K68&lt;0,"Cash in hand below zero: an entry is missing or wrong",IF(AND(O68="C1",ROUND(N(I68)-N(H68),2)&lt;&gt;0),"Cash deposited: cash out and bank in should be equal",IF(AND(O68="C2",ROUND(N(J68)-N(G68),2)&lt;&gt;0),"Cash withdrawn: bank out and cash in should be equal",IF(P68&gt;10000,"Cash paid to this party today is over ₹10,000: not deductible, s.36(4)",IF(Q68&gt;35000,"Cash freight to this transporter today is over ₹35,000: not deductible, s.36(6)",IF(R68&gt;10000,"Asset paid in cash over ₹10,000 today: left out of its cost, s.39(2)",IF(AND(O68="T",N(G68)&gt;=20000),"Loan of ₹20,000 or more taken in cash: barred, s.185",IF(AND(O68="L",N(I68)&gt;=20000),"Loan of ₹20,000 or more repaid in cash: barred, s.188",IF(S68&gt;=200000,"₹2,00,000 or more in cash from this party today: barred, s.186",IF(T68&gt;=200000,"₹2,00,000 or more in cash for this event or order: barred, s.186","OK"))))))))))))))))</f>
        <v/>
      </c>
      <c r="O68">
        <f>IF(F68="","",IFERROR(VLOOKUP(F68,Lists!$A$2:$B$22,2,FALSE),"?"))</f>
        <v/>
      </c>
      <c r="P68">
        <f>IF(OR(O68&lt;&gt;"E",N(I68)=0),0,SUMIFS($I$16:$I$315,$B$16:$B$315,B68,$D$16:$D$315,D68,$O$16:$O$315,"E"))</f>
        <v/>
      </c>
      <c r="Q68">
        <f>IF(OR(O68&lt;&gt;"F",N(I68)=0),0,SUMIFS($I$16:$I$315,$B$16:$B$315,B68,$D$16:$D$315,D68,$O$16:$O$315,"F"))</f>
        <v/>
      </c>
      <c r="R68">
        <f>IF(OR(O68&lt;&gt;"A",N(I68)=0),0,SUMIFS($I$16:$I$315,$B$16:$B$315,B68,$D$16:$D$315,D68,$O$16:$O$315,"A"))</f>
        <v/>
      </c>
      <c r="S68">
        <f>IF(OR(O68&lt;&gt;"S",N(G68)=0),0,SUMIFS($G$16:$G$315,$B$16:$B$315,B68,$D$16:$D$315,D68,$O$16:$O$315,"S"))</f>
        <v/>
      </c>
      <c r="T68">
        <f>IF(OR(O68&lt;&gt;"S",E68="",N(G68)=0),0,SUMIFS($G$16:$G$315,$E$16:$E$315,E68,$O$16:$O$315,"S"))</f>
        <v/>
      </c>
      <c r="U68">
        <f>IF(O68="C2",0,N(G68))</f>
        <v/>
      </c>
      <c r="V68">
        <f>IF(O68="C1",0,N(I68))</f>
        <v/>
      </c>
      <c r="W68">
        <f>IF(O68="C1",0,N(H68))</f>
        <v/>
      </c>
      <c r="X68">
        <f>IF(O68="C2",0,N(J68))</f>
        <v/>
      </c>
      <c r="Y68">
        <f>IF(OR(M68="",M68="OK"),0,1)</f>
        <v/>
      </c>
    </row>
    <row r="69">
      <c r="B69" s="21" t="n"/>
      <c r="C69" s="22" t="n"/>
      <c r="D69" s="14" t="n"/>
      <c r="E69" s="22" t="n"/>
      <c r="F69" s="14" t="n"/>
      <c r="G69" s="23" t="n"/>
      <c r="H69" s="23" t="n"/>
      <c r="I69" s="23" t="n"/>
      <c r="J69" s="23" t="n"/>
      <c r="K69" s="24">
        <f>IF(COUNT(G69:J69)=0,"",N($E$8)+SUM(G$16:G69)-SUM(I$16:I69))</f>
        <v/>
      </c>
      <c r="L69" s="24">
        <f>IF(COUNT(G69:J69)=0,"",N($E$9)+SUM(H$16:H69)-SUM(J$16:J69))</f>
        <v/>
      </c>
      <c r="M69" s="25">
        <f>IF(COUNT(G69:J69)=0,"",IF(B69="","Enter the date",IF(D69="","Enter who was paid or who paid",IF(F69="","Pick a head of account",IF(O69="?","Pick a head from the list",IF(AND(O69&lt;&gt;"C1",O69&lt;&gt;"C2",N(G69)+N(H69)&gt;0,N(I69)+N(J69)&gt;0),"Put money in and money out on separate rows",IF(K69&lt;0,"Cash in hand below zero: an entry is missing or wrong",IF(AND(O69="C1",ROUND(N(I69)-N(H69),2)&lt;&gt;0),"Cash deposited: cash out and bank in should be equal",IF(AND(O69="C2",ROUND(N(J69)-N(G69),2)&lt;&gt;0),"Cash withdrawn: bank out and cash in should be equal",IF(P69&gt;10000,"Cash paid to this party today is over ₹10,000: not deductible, s.36(4)",IF(Q69&gt;35000,"Cash freight to this transporter today is over ₹35,000: not deductible, s.36(6)",IF(R69&gt;10000,"Asset paid in cash over ₹10,000 today: left out of its cost, s.39(2)",IF(AND(O69="T",N(G69)&gt;=20000),"Loan of ₹20,000 or more taken in cash: barred, s.185",IF(AND(O69="L",N(I69)&gt;=20000),"Loan of ₹20,000 or more repaid in cash: barred, s.188",IF(S69&gt;=200000,"₹2,00,000 or more in cash from this party today: barred, s.186",IF(T69&gt;=200000,"₹2,00,000 or more in cash for this event or order: barred, s.186","OK"))))))))))))))))</f>
        <v/>
      </c>
      <c r="O69">
        <f>IF(F69="","",IFERROR(VLOOKUP(F69,Lists!$A$2:$B$22,2,FALSE),"?"))</f>
        <v/>
      </c>
      <c r="P69">
        <f>IF(OR(O69&lt;&gt;"E",N(I69)=0),0,SUMIFS($I$16:$I$315,$B$16:$B$315,B69,$D$16:$D$315,D69,$O$16:$O$315,"E"))</f>
        <v/>
      </c>
      <c r="Q69">
        <f>IF(OR(O69&lt;&gt;"F",N(I69)=0),0,SUMIFS($I$16:$I$315,$B$16:$B$315,B69,$D$16:$D$315,D69,$O$16:$O$315,"F"))</f>
        <v/>
      </c>
      <c r="R69">
        <f>IF(OR(O69&lt;&gt;"A",N(I69)=0),0,SUMIFS($I$16:$I$315,$B$16:$B$315,B69,$D$16:$D$315,D69,$O$16:$O$315,"A"))</f>
        <v/>
      </c>
      <c r="S69">
        <f>IF(OR(O69&lt;&gt;"S",N(G69)=0),0,SUMIFS($G$16:$G$315,$B$16:$B$315,B69,$D$16:$D$315,D69,$O$16:$O$315,"S"))</f>
        <v/>
      </c>
      <c r="T69">
        <f>IF(OR(O69&lt;&gt;"S",E69="",N(G69)=0),0,SUMIFS($G$16:$G$315,$E$16:$E$315,E69,$O$16:$O$315,"S"))</f>
        <v/>
      </c>
      <c r="U69">
        <f>IF(O69="C2",0,N(G69))</f>
        <v/>
      </c>
      <c r="V69">
        <f>IF(O69="C1",0,N(I69))</f>
        <v/>
      </c>
      <c r="W69">
        <f>IF(O69="C1",0,N(H69))</f>
        <v/>
      </c>
      <c r="X69">
        <f>IF(O69="C2",0,N(J69))</f>
        <v/>
      </c>
      <c r="Y69">
        <f>IF(OR(M69="",M69="OK"),0,1)</f>
        <v/>
      </c>
    </row>
    <row r="70">
      <c r="B70" s="21" t="n"/>
      <c r="C70" s="22" t="n"/>
      <c r="D70" s="14" t="n"/>
      <c r="E70" s="22" t="n"/>
      <c r="F70" s="14" t="n"/>
      <c r="G70" s="23" t="n"/>
      <c r="H70" s="23" t="n"/>
      <c r="I70" s="23" t="n"/>
      <c r="J70" s="23" t="n"/>
      <c r="K70" s="24">
        <f>IF(COUNT(G70:J70)=0,"",N($E$8)+SUM(G$16:G70)-SUM(I$16:I70))</f>
        <v/>
      </c>
      <c r="L70" s="24">
        <f>IF(COUNT(G70:J70)=0,"",N($E$9)+SUM(H$16:H70)-SUM(J$16:J70))</f>
        <v/>
      </c>
      <c r="M70" s="25">
        <f>IF(COUNT(G70:J70)=0,"",IF(B70="","Enter the date",IF(D70="","Enter who was paid or who paid",IF(F70="","Pick a head of account",IF(O70="?","Pick a head from the list",IF(AND(O70&lt;&gt;"C1",O70&lt;&gt;"C2",N(G70)+N(H70)&gt;0,N(I70)+N(J70)&gt;0),"Put money in and money out on separate rows",IF(K70&lt;0,"Cash in hand below zero: an entry is missing or wrong",IF(AND(O70="C1",ROUND(N(I70)-N(H70),2)&lt;&gt;0),"Cash deposited: cash out and bank in should be equal",IF(AND(O70="C2",ROUND(N(J70)-N(G70),2)&lt;&gt;0),"Cash withdrawn: bank out and cash in should be equal",IF(P70&gt;10000,"Cash paid to this party today is over ₹10,000: not deductible, s.36(4)",IF(Q70&gt;35000,"Cash freight to this transporter today is over ₹35,000: not deductible, s.36(6)",IF(R70&gt;10000,"Asset paid in cash over ₹10,000 today: left out of its cost, s.39(2)",IF(AND(O70="T",N(G70)&gt;=20000),"Loan of ₹20,000 or more taken in cash: barred, s.185",IF(AND(O70="L",N(I70)&gt;=20000),"Loan of ₹20,000 or more repaid in cash: barred, s.188",IF(S70&gt;=200000,"₹2,00,000 or more in cash from this party today: barred, s.186",IF(T70&gt;=200000,"₹2,00,000 or more in cash for this event or order: barred, s.186","OK"))))))))))))))))</f>
        <v/>
      </c>
      <c r="O70">
        <f>IF(F70="","",IFERROR(VLOOKUP(F70,Lists!$A$2:$B$22,2,FALSE),"?"))</f>
        <v/>
      </c>
      <c r="P70">
        <f>IF(OR(O70&lt;&gt;"E",N(I70)=0),0,SUMIFS($I$16:$I$315,$B$16:$B$315,B70,$D$16:$D$315,D70,$O$16:$O$315,"E"))</f>
        <v/>
      </c>
      <c r="Q70">
        <f>IF(OR(O70&lt;&gt;"F",N(I70)=0),0,SUMIFS($I$16:$I$315,$B$16:$B$315,B70,$D$16:$D$315,D70,$O$16:$O$315,"F"))</f>
        <v/>
      </c>
      <c r="R70">
        <f>IF(OR(O70&lt;&gt;"A",N(I70)=0),0,SUMIFS($I$16:$I$315,$B$16:$B$315,B70,$D$16:$D$315,D70,$O$16:$O$315,"A"))</f>
        <v/>
      </c>
      <c r="S70">
        <f>IF(OR(O70&lt;&gt;"S",N(G70)=0),0,SUMIFS($G$16:$G$315,$B$16:$B$315,B70,$D$16:$D$315,D70,$O$16:$O$315,"S"))</f>
        <v/>
      </c>
      <c r="T70">
        <f>IF(OR(O70&lt;&gt;"S",E70="",N(G70)=0),0,SUMIFS($G$16:$G$315,$E$16:$E$315,E70,$O$16:$O$315,"S"))</f>
        <v/>
      </c>
      <c r="U70">
        <f>IF(O70="C2",0,N(G70))</f>
        <v/>
      </c>
      <c r="V70">
        <f>IF(O70="C1",0,N(I70))</f>
        <v/>
      </c>
      <c r="W70">
        <f>IF(O70="C1",0,N(H70))</f>
        <v/>
      </c>
      <c r="X70">
        <f>IF(O70="C2",0,N(J70))</f>
        <v/>
      </c>
      <c r="Y70">
        <f>IF(OR(M70="",M70="OK"),0,1)</f>
        <v/>
      </c>
    </row>
    <row r="71">
      <c r="B71" s="21" t="n"/>
      <c r="C71" s="22" t="n"/>
      <c r="D71" s="14" t="n"/>
      <c r="E71" s="22" t="n"/>
      <c r="F71" s="14" t="n"/>
      <c r="G71" s="23" t="n"/>
      <c r="H71" s="23" t="n"/>
      <c r="I71" s="23" t="n"/>
      <c r="J71" s="23" t="n"/>
      <c r="K71" s="24">
        <f>IF(COUNT(G71:J71)=0,"",N($E$8)+SUM(G$16:G71)-SUM(I$16:I71))</f>
        <v/>
      </c>
      <c r="L71" s="24">
        <f>IF(COUNT(G71:J71)=0,"",N($E$9)+SUM(H$16:H71)-SUM(J$16:J71))</f>
        <v/>
      </c>
      <c r="M71" s="25">
        <f>IF(COUNT(G71:J71)=0,"",IF(B71="","Enter the date",IF(D71="","Enter who was paid or who paid",IF(F71="","Pick a head of account",IF(O71="?","Pick a head from the list",IF(AND(O71&lt;&gt;"C1",O71&lt;&gt;"C2",N(G71)+N(H71)&gt;0,N(I71)+N(J71)&gt;0),"Put money in and money out on separate rows",IF(K71&lt;0,"Cash in hand below zero: an entry is missing or wrong",IF(AND(O71="C1",ROUND(N(I71)-N(H71),2)&lt;&gt;0),"Cash deposited: cash out and bank in should be equal",IF(AND(O71="C2",ROUND(N(J71)-N(G71),2)&lt;&gt;0),"Cash withdrawn: bank out and cash in should be equal",IF(P71&gt;10000,"Cash paid to this party today is over ₹10,000: not deductible, s.36(4)",IF(Q71&gt;35000,"Cash freight to this transporter today is over ₹35,000: not deductible, s.36(6)",IF(R71&gt;10000,"Asset paid in cash over ₹10,000 today: left out of its cost, s.39(2)",IF(AND(O71="T",N(G71)&gt;=20000),"Loan of ₹20,000 or more taken in cash: barred, s.185",IF(AND(O71="L",N(I71)&gt;=20000),"Loan of ₹20,000 or more repaid in cash: barred, s.188",IF(S71&gt;=200000,"₹2,00,000 or more in cash from this party today: barred, s.186",IF(T71&gt;=200000,"₹2,00,000 or more in cash for this event or order: barred, s.186","OK"))))))))))))))))</f>
        <v/>
      </c>
      <c r="O71">
        <f>IF(F71="","",IFERROR(VLOOKUP(F71,Lists!$A$2:$B$22,2,FALSE),"?"))</f>
        <v/>
      </c>
      <c r="P71">
        <f>IF(OR(O71&lt;&gt;"E",N(I71)=0),0,SUMIFS($I$16:$I$315,$B$16:$B$315,B71,$D$16:$D$315,D71,$O$16:$O$315,"E"))</f>
        <v/>
      </c>
      <c r="Q71">
        <f>IF(OR(O71&lt;&gt;"F",N(I71)=0),0,SUMIFS($I$16:$I$315,$B$16:$B$315,B71,$D$16:$D$315,D71,$O$16:$O$315,"F"))</f>
        <v/>
      </c>
      <c r="R71">
        <f>IF(OR(O71&lt;&gt;"A",N(I71)=0),0,SUMIFS($I$16:$I$315,$B$16:$B$315,B71,$D$16:$D$315,D71,$O$16:$O$315,"A"))</f>
        <v/>
      </c>
      <c r="S71">
        <f>IF(OR(O71&lt;&gt;"S",N(G71)=0),0,SUMIFS($G$16:$G$315,$B$16:$B$315,B71,$D$16:$D$315,D71,$O$16:$O$315,"S"))</f>
        <v/>
      </c>
      <c r="T71">
        <f>IF(OR(O71&lt;&gt;"S",E71="",N(G71)=0),0,SUMIFS($G$16:$G$315,$E$16:$E$315,E71,$O$16:$O$315,"S"))</f>
        <v/>
      </c>
      <c r="U71">
        <f>IF(O71="C2",0,N(G71))</f>
        <v/>
      </c>
      <c r="V71">
        <f>IF(O71="C1",0,N(I71))</f>
        <v/>
      </c>
      <c r="W71">
        <f>IF(O71="C1",0,N(H71))</f>
        <v/>
      </c>
      <c r="X71">
        <f>IF(O71="C2",0,N(J71))</f>
        <v/>
      </c>
      <c r="Y71">
        <f>IF(OR(M71="",M71="OK"),0,1)</f>
        <v/>
      </c>
    </row>
    <row r="72">
      <c r="B72" s="21" t="n"/>
      <c r="C72" s="22" t="n"/>
      <c r="D72" s="14" t="n"/>
      <c r="E72" s="22" t="n"/>
      <c r="F72" s="14" t="n"/>
      <c r="G72" s="23" t="n"/>
      <c r="H72" s="23" t="n"/>
      <c r="I72" s="23" t="n"/>
      <c r="J72" s="23" t="n"/>
      <c r="K72" s="24">
        <f>IF(COUNT(G72:J72)=0,"",N($E$8)+SUM(G$16:G72)-SUM(I$16:I72))</f>
        <v/>
      </c>
      <c r="L72" s="24">
        <f>IF(COUNT(G72:J72)=0,"",N($E$9)+SUM(H$16:H72)-SUM(J$16:J72))</f>
        <v/>
      </c>
      <c r="M72" s="25">
        <f>IF(COUNT(G72:J72)=0,"",IF(B72="","Enter the date",IF(D72="","Enter who was paid or who paid",IF(F72="","Pick a head of account",IF(O72="?","Pick a head from the list",IF(AND(O72&lt;&gt;"C1",O72&lt;&gt;"C2",N(G72)+N(H72)&gt;0,N(I72)+N(J72)&gt;0),"Put money in and money out on separate rows",IF(K72&lt;0,"Cash in hand below zero: an entry is missing or wrong",IF(AND(O72="C1",ROUND(N(I72)-N(H72),2)&lt;&gt;0),"Cash deposited: cash out and bank in should be equal",IF(AND(O72="C2",ROUND(N(J72)-N(G72),2)&lt;&gt;0),"Cash withdrawn: bank out and cash in should be equal",IF(P72&gt;10000,"Cash paid to this party today is over ₹10,000: not deductible, s.36(4)",IF(Q72&gt;35000,"Cash freight to this transporter today is over ₹35,000: not deductible, s.36(6)",IF(R72&gt;10000,"Asset paid in cash over ₹10,000 today: left out of its cost, s.39(2)",IF(AND(O72="T",N(G72)&gt;=20000),"Loan of ₹20,000 or more taken in cash: barred, s.185",IF(AND(O72="L",N(I72)&gt;=20000),"Loan of ₹20,000 or more repaid in cash: barred, s.188",IF(S72&gt;=200000,"₹2,00,000 or more in cash from this party today: barred, s.186",IF(T72&gt;=200000,"₹2,00,000 or more in cash for this event or order: barred, s.186","OK"))))))))))))))))</f>
        <v/>
      </c>
      <c r="O72">
        <f>IF(F72="","",IFERROR(VLOOKUP(F72,Lists!$A$2:$B$22,2,FALSE),"?"))</f>
        <v/>
      </c>
      <c r="P72">
        <f>IF(OR(O72&lt;&gt;"E",N(I72)=0),0,SUMIFS($I$16:$I$315,$B$16:$B$315,B72,$D$16:$D$315,D72,$O$16:$O$315,"E"))</f>
        <v/>
      </c>
      <c r="Q72">
        <f>IF(OR(O72&lt;&gt;"F",N(I72)=0),0,SUMIFS($I$16:$I$315,$B$16:$B$315,B72,$D$16:$D$315,D72,$O$16:$O$315,"F"))</f>
        <v/>
      </c>
      <c r="R72">
        <f>IF(OR(O72&lt;&gt;"A",N(I72)=0),0,SUMIFS($I$16:$I$315,$B$16:$B$315,B72,$D$16:$D$315,D72,$O$16:$O$315,"A"))</f>
        <v/>
      </c>
      <c r="S72">
        <f>IF(OR(O72&lt;&gt;"S",N(G72)=0),0,SUMIFS($G$16:$G$315,$B$16:$B$315,B72,$D$16:$D$315,D72,$O$16:$O$315,"S"))</f>
        <v/>
      </c>
      <c r="T72">
        <f>IF(OR(O72&lt;&gt;"S",E72="",N(G72)=0),0,SUMIFS($G$16:$G$315,$E$16:$E$315,E72,$O$16:$O$315,"S"))</f>
        <v/>
      </c>
      <c r="U72">
        <f>IF(O72="C2",0,N(G72))</f>
        <v/>
      </c>
      <c r="V72">
        <f>IF(O72="C1",0,N(I72))</f>
        <v/>
      </c>
      <c r="W72">
        <f>IF(O72="C1",0,N(H72))</f>
        <v/>
      </c>
      <c r="X72">
        <f>IF(O72="C2",0,N(J72))</f>
        <v/>
      </c>
      <c r="Y72">
        <f>IF(OR(M72="",M72="OK"),0,1)</f>
        <v/>
      </c>
    </row>
    <row r="73">
      <c r="B73" s="21" t="n"/>
      <c r="C73" s="22" t="n"/>
      <c r="D73" s="14" t="n"/>
      <c r="E73" s="22" t="n"/>
      <c r="F73" s="14" t="n"/>
      <c r="G73" s="23" t="n"/>
      <c r="H73" s="23" t="n"/>
      <c r="I73" s="23" t="n"/>
      <c r="J73" s="23" t="n"/>
      <c r="K73" s="24">
        <f>IF(COUNT(G73:J73)=0,"",N($E$8)+SUM(G$16:G73)-SUM(I$16:I73))</f>
        <v/>
      </c>
      <c r="L73" s="24">
        <f>IF(COUNT(G73:J73)=0,"",N($E$9)+SUM(H$16:H73)-SUM(J$16:J73))</f>
        <v/>
      </c>
      <c r="M73" s="25">
        <f>IF(COUNT(G73:J73)=0,"",IF(B73="","Enter the date",IF(D73="","Enter who was paid or who paid",IF(F73="","Pick a head of account",IF(O73="?","Pick a head from the list",IF(AND(O73&lt;&gt;"C1",O73&lt;&gt;"C2",N(G73)+N(H73)&gt;0,N(I73)+N(J73)&gt;0),"Put money in and money out on separate rows",IF(K73&lt;0,"Cash in hand below zero: an entry is missing or wrong",IF(AND(O73="C1",ROUND(N(I73)-N(H73),2)&lt;&gt;0),"Cash deposited: cash out and bank in should be equal",IF(AND(O73="C2",ROUND(N(J73)-N(G73),2)&lt;&gt;0),"Cash withdrawn: bank out and cash in should be equal",IF(P73&gt;10000,"Cash paid to this party today is over ₹10,000: not deductible, s.36(4)",IF(Q73&gt;35000,"Cash freight to this transporter today is over ₹35,000: not deductible, s.36(6)",IF(R73&gt;10000,"Asset paid in cash over ₹10,000 today: left out of its cost, s.39(2)",IF(AND(O73="T",N(G73)&gt;=20000),"Loan of ₹20,000 or more taken in cash: barred, s.185",IF(AND(O73="L",N(I73)&gt;=20000),"Loan of ₹20,000 or more repaid in cash: barred, s.188",IF(S73&gt;=200000,"₹2,00,000 or more in cash from this party today: barred, s.186",IF(T73&gt;=200000,"₹2,00,000 or more in cash for this event or order: barred, s.186","OK"))))))))))))))))</f>
        <v/>
      </c>
      <c r="O73">
        <f>IF(F73="","",IFERROR(VLOOKUP(F73,Lists!$A$2:$B$22,2,FALSE),"?"))</f>
        <v/>
      </c>
      <c r="P73">
        <f>IF(OR(O73&lt;&gt;"E",N(I73)=0),0,SUMIFS($I$16:$I$315,$B$16:$B$315,B73,$D$16:$D$315,D73,$O$16:$O$315,"E"))</f>
        <v/>
      </c>
      <c r="Q73">
        <f>IF(OR(O73&lt;&gt;"F",N(I73)=0),0,SUMIFS($I$16:$I$315,$B$16:$B$315,B73,$D$16:$D$315,D73,$O$16:$O$315,"F"))</f>
        <v/>
      </c>
      <c r="R73">
        <f>IF(OR(O73&lt;&gt;"A",N(I73)=0),0,SUMIFS($I$16:$I$315,$B$16:$B$315,B73,$D$16:$D$315,D73,$O$16:$O$315,"A"))</f>
        <v/>
      </c>
      <c r="S73">
        <f>IF(OR(O73&lt;&gt;"S",N(G73)=0),0,SUMIFS($G$16:$G$315,$B$16:$B$315,B73,$D$16:$D$315,D73,$O$16:$O$315,"S"))</f>
        <v/>
      </c>
      <c r="T73">
        <f>IF(OR(O73&lt;&gt;"S",E73="",N(G73)=0),0,SUMIFS($G$16:$G$315,$E$16:$E$315,E73,$O$16:$O$315,"S"))</f>
        <v/>
      </c>
      <c r="U73">
        <f>IF(O73="C2",0,N(G73))</f>
        <v/>
      </c>
      <c r="V73">
        <f>IF(O73="C1",0,N(I73))</f>
        <v/>
      </c>
      <c r="W73">
        <f>IF(O73="C1",0,N(H73))</f>
        <v/>
      </c>
      <c r="X73">
        <f>IF(O73="C2",0,N(J73))</f>
        <v/>
      </c>
      <c r="Y73">
        <f>IF(OR(M73="",M73="OK"),0,1)</f>
        <v/>
      </c>
    </row>
    <row r="74">
      <c r="B74" s="21" t="n"/>
      <c r="C74" s="22" t="n"/>
      <c r="D74" s="14" t="n"/>
      <c r="E74" s="22" t="n"/>
      <c r="F74" s="14" t="n"/>
      <c r="G74" s="23" t="n"/>
      <c r="H74" s="23" t="n"/>
      <c r="I74" s="23" t="n"/>
      <c r="J74" s="23" t="n"/>
      <c r="K74" s="24">
        <f>IF(COUNT(G74:J74)=0,"",N($E$8)+SUM(G$16:G74)-SUM(I$16:I74))</f>
        <v/>
      </c>
      <c r="L74" s="24">
        <f>IF(COUNT(G74:J74)=0,"",N($E$9)+SUM(H$16:H74)-SUM(J$16:J74))</f>
        <v/>
      </c>
      <c r="M74" s="25">
        <f>IF(COUNT(G74:J74)=0,"",IF(B74="","Enter the date",IF(D74="","Enter who was paid or who paid",IF(F74="","Pick a head of account",IF(O74="?","Pick a head from the list",IF(AND(O74&lt;&gt;"C1",O74&lt;&gt;"C2",N(G74)+N(H74)&gt;0,N(I74)+N(J74)&gt;0),"Put money in and money out on separate rows",IF(K74&lt;0,"Cash in hand below zero: an entry is missing or wrong",IF(AND(O74="C1",ROUND(N(I74)-N(H74),2)&lt;&gt;0),"Cash deposited: cash out and bank in should be equal",IF(AND(O74="C2",ROUND(N(J74)-N(G74),2)&lt;&gt;0),"Cash withdrawn: bank out and cash in should be equal",IF(P74&gt;10000,"Cash paid to this party today is over ₹10,000: not deductible, s.36(4)",IF(Q74&gt;35000,"Cash freight to this transporter today is over ₹35,000: not deductible, s.36(6)",IF(R74&gt;10000,"Asset paid in cash over ₹10,000 today: left out of its cost, s.39(2)",IF(AND(O74="T",N(G74)&gt;=20000),"Loan of ₹20,000 or more taken in cash: barred, s.185",IF(AND(O74="L",N(I74)&gt;=20000),"Loan of ₹20,000 or more repaid in cash: barred, s.188",IF(S74&gt;=200000,"₹2,00,000 or more in cash from this party today: barred, s.186",IF(T74&gt;=200000,"₹2,00,000 or more in cash for this event or order: barred, s.186","OK"))))))))))))))))</f>
        <v/>
      </c>
      <c r="O74">
        <f>IF(F74="","",IFERROR(VLOOKUP(F74,Lists!$A$2:$B$22,2,FALSE),"?"))</f>
        <v/>
      </c>
      <c r="P74">
        <f>IF(OR(O74&lt;&gt;"E",N(I74)=0),0,SUMIFS($I$16:$I$315,$B$16:$B$315,B74,$D$16:$D$315,D74,$O$16:$O$315,"E"))</f>
        <v/>
      </c>
      <c r="Q74">
        <f>IF(OR(O74&lt;&gt;"F",N(I74)=0),0,SUMIFS($I$16:$I$315,$B$16:$B$315,B74,$D$16:$D$315,D74,$O$16:$O$315,"F"))</f>
        <v/>
      </c>
      <c r="R74">
        <f>IF(OR(O74&lt;&gt;"A",N(I74)=0),0,SUMIFS($I$16:$I$315,$B$16:$B$315,B74,$D$16:$D$315,D74,$O$16:$O$315,"A"))</f>
        <v/>
      </c>
      <c r="S74">
        <f>IF(OR(O74&lt;&gt;"S",N(G74)=0),0,SUMIFS($G$16:$G$315,$B$16:$B$315,B74,$D$16:$D$315,D74,$O$16:$O$315,"S"))</f>
        <v/>
      </c>
      <c r="T74">
        <f>IF(OR(O74&lt;&gt;"S",E74="",N(G74)=0),0,SUMIFS($G$16:$G$315,$E$16:$E$315,E74,$O$16:$O$315,"S"))</f>
        <v/>
      </c>
      <c r="U74">
        <f>IF(O74="C2",0,N(G74))</f>
        <v/>
      </c>
      <c r="V74">
        <f>IF(O74="C1",0,N(I74))</f>
        <v/>
      </c>
      <c r="W74">
        <f>IF(O74="C1",0,N(H74))</f>
        <v/>
      </c>
      <c r="X74">
        <f>IF(O74="C2",0,N(J74))</f>
        <v/>
      </c>
      <c r="Y74">
        <f>IF(OR(M74="",M74="OK"),0,1)</f>
        <v/>
      </c>
    </row>
    <row r="75">
      <c r="B75" s="21" t="n"/>
      <c r="C75" s="22" t="n"/>
      <c r="D75" s="14" t="n"/>
      <c r="E75" s="22" t="n"/>
      <c r="F75" s="14" t="n"/>
      <c r="G75" s="23" t="n"/>
      <c r="H75" s="23" t="n"/>
      <c r="I75" s="23" t="n"/>
      <c r="J75" s="23" t="n"/>
      <c r="K75" s="24">
        <f>IF(COUNT(G75:J75)=0,"",N($E$8)+SUM(G$16:G75)-SUM(I$16:I75))</f>
        <v/>
      </c>
      <c r="L75" s="24">
        <f>IF(COUNT(G75:J75)=0,"",N($E$9)+SUM(H$16:H75)-SUM(J$16:J75))</f>
        <v/>
      </c>
      <c r="M75" s="25">
        <f>IF(COUNT(G75:J75)=0,"",IF(B75="","Enter the date",IF(D75="","Enter who was paid or who paid",IF(F75="","Pick a head of account",IF(O75="?","Pick a head from the list",IF(AND(O75&lt;&gt;"C1",O75&lt;&gt;"C2",N(G75)+N(H75)&gt;0,N(I75)+N(J75)&gt;0),"Put money in and money out on separate rows",IF(K75&lt;0,"Cash in hand below zero: an entry is missing or wrong",IF(AND(O75="C1",ROUND(N(I75)-N(H75),2)&lt;&gt;0),"Cash deposited: cash out and bank in should be equal",IF(AND(O75="C2",ROUND(N(J75)-N(G75),2)&lt;&gt;0),"Cash withdrawn: bank out and cash in should be equal",IF(P75&gt;10000,"Cash paid to this party today is over ₹10,000: not deductible, s.36(4)",IF(Q75&gt;35000,"Cash freight to this transporter today is over ₹35,000: not deductible, s.36(6)",IF(R75&gt;10000,"Asset paid in cash over ₹10,000 today: left out of its cost, s.39(2)",IF(AND(O75="T",N(G75)&gt;=20000),"Loan of ₹20,000 or more taken in cash: barred, s.185",IF(AND(O75="L",N(I75)&gt;=20000),"Loan of ₹20,000 or more repaid in cash: barred, s.188",IF(S75&gt;=200000,"₹2,00,000 or more in cash from this party today: barred, s.186",IF(T75&gt;=200000,"₹2,00,000 or more in cash for this event or order: barred, s.186","OK"))))))))))))))))</f>
        <v/>
      </c>
      <c r="O75">
        <f>IF(F75="","",IFERROR(VLOOKUP(F75,Lists!$A$2:$B$22,2,FALSE),"?"))</f>
        <v/>
      </c>
      <c r="P75">
        <f>IF(OR(O75&lt;&gt;"E",N(I75)=0),0,SUMIFS($I$16:$I$315,$B$16:$B$315,B75,$D$16:$D$315,D75,$O$16:$O$315,"E"))</f>
        <v/>
      </c>
      <c r="Q75">
        <f>IF(OR(O75&lt;&gt;"F",N(I75)=0),0,SUMIFS($I$16:$I$315,$B$16:$B$315,B75,$D$16:$D$315,D75,$O$16:$O$315,"F"))</f>
        <v/>
      </c>
      <c r="R75">
        <f>IF(OR(O75&lt;&gt;"A",N(I75)=0),0,SUMIFS($I$16:$I$315,$B$16:$B$315,B75,$D$16:$D$315,D75,$O$16:$O$315,"A"))</f>
        <v/>
      </c>
      <c r="S75">
        <f>IF(OR(O75&lt;&gt;"S",N(G75)=0),0,SUMIFS($G$16:$G$315,$B$16:$B$315,B75,$D$16:$D$315,D75,$O$16:$O$315,"S"))</f>
        <v/>
      </c>
      <c r="T75">
        <f>IF(OR(O75&lt;&gt;"S",E75="",N(G75)=0),0,SUMIFS($G$16:$G$315,$E$16:$E$315,E75,$O$16:$O$315,"S"))</f>
        <v/>
      </c>
      <c r="U75">
        <f>IF(O75="C2",0,N(G75))</f>
        <v/>
      </c>
      <c r="V75">
        <f>IF(O75="C1",0,N(I75))</f>
        <v/>
      </c>
      <c r="W75">
        <f>IF(O75="C1",0,N(H75))</f>
        <v/>
      </c>
      <c r="X75">
        <f>IF(O75="C2",0,N(J75))</f>
        <v/>
      </c>
      <c r="Y75">
        <f>IF(OR(M75="",M75="OK"),0,1)</f>
        <v/>
      </c>
    </row>
    <row r="76">
      <c r="B76" s="21" t="n"/>
      <c r="C76" s="22" t="n"/>
      <c r="D76" s="14" t="n"/>
      <c r="E76" s="22" t="n"/>
      <c r="F76" s="14" t="n"/>
      <c r="G76" s="23" t="n"/>
      <c r="H76" s="23" t="n"/>
      <c r="I76" s="23" t="n"/>
      <c r="J76" s="23" t="n"/>
      <c r="K76" s="24">
        <f>IF(COUNT(G76:J76)=0,"",N($E$8)+SUM(G$16:G76)-SUM(I$16:I76))</f>
        <v/>
      </c>
      <c r="L76" s="24">
        <f>IF(COUNT(G76:J76)=0,"",N($E$9)+SUM(H$16:H76)-SUM(J$16:J76))</f>
        <v/>
      </c>
      <c r="M76" s="25">
        <f>IF(COUNT(G76:J76)=0,"",IF(B76="","Enter the date",IF(D76="","Enter who was paid or who paid",IF(F76="","Pick a head of account",IF(O76="?","Pick a head from the list",IF(AND(O76&lt;&gt;"C1",O76&lt;&gt;"C2",N(G76)+N(H76)&gt;0,N(I76)+N(J76)&gt;0),"Put money in and money out on separate rows",IF(K76&lt;0,"Cash in hand below zero: an entry is missing or wrong",IF(AND(O76="C1",ROUND(N(I76)-N(H76),2)&lt;&gt;0),"Cash deposited: cash out and bank in should be equal",IF(AND(O76="C2",ROUND(N(J76)-N(G76),2)&lt;&gt;0),"Cash withdrawn: bank out and cash in should be equal",IF(P76&gt;10000,"Cash paid to this party today is over ₹10,000: not deductible, s.36(4)",IF(Q76&gt;35000,"Cash freight to this transporter today is over ₹35,000: not deductible, s.36(6)",IF(R76&gt;10000,"Asset paid in cash over ₹10,000 today: left out of its cost, s.39(2)",IF(AND(O76="T",N(G76)&gt;=20000),"Loan of ₹20,000 or more taken in cash: barred, s.185",IF(AND(O76="L",N(I76)&gt;=20000),"Loan of ₹20,000 or more repaid in cash: barred, s.188",IF(S76&gt;=200000,"₹2,00,000 or more in cash from this party today: barred, s.186",IF(T76&gt;=200000,"₹2,00,000 or more in cash for this event or order: barred, s.186","OK"))))))))))))))))</f>
        <v/>
      </c>
      <c r="O76">
        <f>IF(F76="","",IFERROR(VLOOKUP(F76,Lists!$A$2:$B$22,2,FALSE),"?"))</f>
        <v/>
      </c>
      <c r="P76">
        <f>IF(OR(O76&lt;&gt;"E",N(I76)=0),0,SUMIFS($I$16:$I$315,$B$16:$B$315,B76,$D$16:$D$315,D76,$O$16:$O$315,"E"))</f>
        <v/>
      </c>
      <c r="Q76">
        <f>IF(OR(O76&lt;&gt;"F",N(I76)=0),0,SUMIFS($I$16:$I$315,$B$16:$B$315,B76,$D$16:$D$315,D76,$O$16:$O$315,"F"))</f>
        <v/>
      </c>
      <c r="R76">
        <f>IF(OR(O76&lt;&gt;"A",N(I76)=0),0,SUMIFS($I$16:$I$315,$B$16:$B$315,B76,$D$16:$D$315,D76,$O$16:$O$315,"A"))</f>
        <v/>
      </c>
      <c r="S76">
        <f>IF(OR(O76&lt;&gt;"S",N(G76)=0),0,SUMIFS($G$16:$G$315,$B$16:$B$315,B76,$D$16:$D$315,D76,$O$16:$O$315,"S"))</f>
        <v/>
      </c>
      <c r="T76">
        <f>IF(OR(O76&lt;&gt;"S",E76="",N(G76)=0),0,SUMIFS($G$16:$G$315,$E$16:$E$315,E76,$O$16:$O$315,"S"))</f>
        <v/>
      </c>
      <c r="U76">
        <f>IF(O76="C2",0,N(G76))</f>
        <v/>
      </c>
      <c r="V76">
        <f>IF(O76="C1",0,N(I76))</f>
        <v/>
      </c>
      <c r="W76">
        <f>IF(O76="C1",0,N(H76))</f>
        <v/>
      </c>
      <c r="X76">
        <f>IF(O76="C2",0,N(J76))</f>
        <v/>
      </c>
      <c r="Y76">
        <f>IF(OR(M76="",M76="OK"),0,1)</f>
        <v/>
      </c>
    </row>
    <row r="77">
      <c r="B77" s="21" t="n"/>
      <c r="C77" s="22" t="n"/>
      <c r="D77" s="14" t="n"/>
      <c r="E77" s="22" t="n"/>
      <c r="F77" s="14" t="n"/>
      <c r="G77" s="23" t="n"/>
      <c r="H77" s="23" t="n"/>
      <c r="I77" s="23" t="n"/>
      <c r="J77" s="23" t="n"/>
      <c r="K77" s="24">
        <f>IF(COUNT(G77:J77)=0,"",N($E$8)+SUM(G$16:G77)-SUM(I$16:I77))</f>
        <v/>
      </c>
      <c r="L77" s="24">
        <f>IF(COUNT(G77:J77)=0,"",N($E$9)+SUM(H$16:H77)-SUM(J$16:J77))</f>
        <v/>
      </c>
      <c r="M77" s="25">
        <f>IF(COUNT(G77:J77)=0,"",IF(B77="","Enter the date",IF(D77="","Enter who was paid or who paid",IF(F77="","Pick a head of account",IF(O77="?","Pick a head from the list",IF(AND(O77&lt;&gt;"C1",O77&lt;&gt;"C2",N(G77)+N(H77)&gt;0,N(I77)+N(J77)&gt;0),"Put money in and money out on separate rows",IF(K77&lt;0,"Cash in hand below zero: an entry is missing or wrong",IF(AND(O77="C1",ROUND(N(I77)-N(H77),2)&lt;&gt;0),"Cash deposited: cash out and bank in should be equal",IF(AND(O77="C2",ROUND(N(J77)-N(G77),2)&lt;&gt;0),"Cash withdrawn: bank out and cash in should be equal",IF(P77&gt;10000,"Cash paid to this party today is over ₹10,000: not deductible, s.36(4)",IF(Q77&gt;35000,"Cash freight to this transporter today is over ₹35,000: not deductible, s.36(6)",IF(R77&gt;10000,"Asset paid in cash over ₹10,000 today: left out of its cost, s.39(2)",IF(AND(O77="T",N(G77)&gt;=20000),"Loan of ₹20,000 or more taken in cash: barred, s.185",IF(AND(O77="L",N(I77)&gt;=20000),"Loan of ₹20,000 or more repaid in cash: barred, s.188",IF(S77&gt;=200000,"₹2,00,000 or more in cash from this party today: barred, s.186",IF(T77&gt;=200000,"₹2,00,000 or more in cash for this event or order: barred, s.186","OK"))))))))))))))))</f>
        <v/>
      </c>
      <c r="O77">
        <f>IF(F77="","",IFERROR(VLOOKUP(F77,Lists!$A$2:$B$22,2,FALSE),"?"))</f>
        <v/>
      </c>
      <c r="P77">
        <f>IF(OR(O77&lt;&gt;"E",N(I77)=0),0,SUMIFS($I$16:$I$315,$B$16:$B$315,B77,$D$16:$D$315,D77,$O$16:$O$315,"E"))</f>
        <v/>
      </c>
      <c r="Q77">
        <f>IF(OR(O77&lt;&gt;"F",N(I77)=0),0,SUMIFS($I$16:$I$315,$B$16:$B$315,B77,$D$16:$D$315,D77,$O$16:$O$315,"F"))</f>
        <v/>
      </c>
      <c r="R77">
        <f>IF(OR(O77&lt;&gt;"A",N(I77)=0),0,SUMIFS($I$16:$I$315,$B$16:$B$315,B77,$D$16:$D$315,D77,$O$16:$O$315,"A"))</f>
        <v/>
      </c>
      <c r="S77">
        <f>IF(OR(O77&lt;&gt;"S",N(G77)=0),0,SUMIFS($G$16:$G$315,$B$16:$B$315,B77,$D$16:$D$315,D77,$O$16:$O$315,"S"))</f>
        <v/>
      </c>
      <c r="T77">
        <f>IF(OR(O77&lt;&gt;"S",E77="",N(G77)=0),0,SUMIFS($G$16:$G$315,$E$16:$E$315,E77,$O$16:$O$315,"S"))</f>
        <v/>
      </c>
      <c r="U77">
        <f>IF(O77="C2",0,N(G77))</f>
        <v/>
      </c>
      <c r="V77">
        <f>IF(O77="C1",0,N(I77))</f>
        <v/>
      </c>
      <c r="W77">
        <f>IF(O77="C1",0,N(H77))</f>
        <v/>
      </c>
      <c r="X77">
        <f>IF(O77="C2",0,N(J77))</f>
        <v/>
      </c>
      <c r="Y77">
        <f>IF(OR(M77="",M77="OK"),0,1)</f>
        <v/>
      </c>
    </row>
    <row r="78">
      <c r="B78" s="21" t="n"/>
      <c r="C78" s="22" t="n"/>
      <c r="D78" s="14" t="n"/>
      <c r="E78" s="22" t="n"/>
      <c r="F78" s="14" t="n"/>
      <c r="G78" s="23" t="n"/>
      <c r="H78" s="23" t="n"/>
      <c r="I78" s="23" t="n"/>
      <c r="J78" s="23" t="n"/>
      <c r="K78" s="24">
        <f>IF(COUNT(G78:J78)=0,"",N($E$8)+SUM(G$16:G78)-SUM(I$16:I78))</f>
        <v/>
      </c>
      <c r="L78" s="24">
        <f>IF(COUNT(G78:J78)=0,"",N($E$9)+SUM(H$16:H78)-SUM(J$16:J78))</f>
        <v/>
      </c>
      <c r="M78" s="25">
        <f>IF(COUNT(G78:J78)=0,"",IF(B78="","Enter the date",IF(D78="","Enter who was paid or who paid",IF(F78="","Pick a head of account",IF(O78="?","Pick a head from the list",IF(AND(O78&lt;&gt;"C1",O78&lt;&gt;"C2",N(G78)+N(H78)&gt;0,N(I78)+N(J78)&gt;0),"Put money in and money out on separate rows",IF(K78&lt;0,"Cash in hand below zero: an entry is missing or wrong",IF(AND(O78="C1",ROUND(N(I78)-N(H78),2)&lt;&gt;0),"Cash deposited: cash out and bank in should be equal",IF(AND(O78="C2",ROUND(N(J78)-N(G78),2)&lt;&gt;0),"Cash withdrawn: bank out and cash in should be equal",IF(P78&gt;10000,"Cash paid to this party today is over ₹10,000: not deductible, s.36(4)",IF(Q78&gt;35000,"Cash freight to this transporter today is over ₹35,000: not deductible, s.36(6)",IF(R78&gt;10000,"Asset paid in cash over ₹10,000 today: left out of its cost, s.39(2)",IF(AND(O78="T",N(G78)&gt;=20000),"Loan of ₹20,000 or more taken in cash: barred, s.185",IF(AND(O78="L",N(I78)&gt;=20000),"Loan of ₹20,000 or more repaid in cash: barred, s.188",IF(S78&gt;=200000,"₹2,00,000 or more in cash from this party today: barred, s.186",IF(T78&gt;=200000,"₹2,00,000 or more in cash for this event or order: barred, s.186","OK"))))))))))))))))</f>
        <v/>
      </c>
      <c r="O78">
        <f>IF(F78="","",IFERROR(VLOOKUP(F78,Lists!$A$2:$B$22,2,FALSE),"?"))</f>
        <v/>
      </c>
      <c r="P78">
        <f>IF(OR(O78&lt;&gt;"E",N(I78)=0),0,SUMIFS($I$16:$I$315,$B$16:$B$315,B78,$D$16:$D$315,D78,$O$16:$O$315,"E"))</f>
        <v/>
      </c>
      <c r="Q78">
        <f>IF(OR(O78&lt;&gt;"F",N(I78)=0),0,SUMIFS($I$16:$I$315,$B$16:$B$315,B78,$D$16:$D$315,D78,$O$16:$O$315,"F"))</f>
        <v/>
      </c>
      <c r="R78">
        <f>IF(OR(O78&lt;&gt;"A",N(I78)=0),0,SUMIFS($I$16:$I$315,$B$16:$B$315,B78,$D$16:$D$315,D78,$O$16:$O$315,"A"))</f>
        <v/>
      </c>
      <c r="S78">
        <f>IF(OR(O78&lt;&gt;"S",N(G78)=0),0,SUMIFS($G$16:$G$315,$B$16:$B$315,B78,$D$16:$D$315,D78,$O$16:$O$315,"S"))</f>
        <v/>
      </c>
      <c r="T78">
        <f>IF(OR(O78&lt;&gt;"S",E78="",N(G78)=0),0,SUMIFS($G$16:$G$315,$E$16:$E$315,E78,$O$16:$O$315,"S"))</f>
        <v/>
      </c>
      <c r="U78">
        <f>IF(O78="C2",0,N(G78))</f>
        <v/>
      </c>
      <c r="V78">
        <f>IF(O78="C1",0,N(I78))</f>
        <v/>
      </c>
      <c r="W78">
        <f>IF(O78="C1",0,N(H78))</f>
        <v/>
      </c>
      <c r="X78">
        <f>IF(O78="C2",0,N(J78))</f>
        <v/>
      </c>
      <c r="Y78">
        <f>IF(OR(M78="",M78="OK"),0,1)</f>
        <v/>
      </c>
    </row>
    <row r="79">
      <c r="B79" s="21" t="n"/>
      <c r="C79" s="22" t="n"/>
      <c r="D79" s="14" t="n"/>
      <c r="E79" s="22" t="n"/>
      <c r="F79" s="14" t="n"/>
      <c r="G79" s="23" t="n"/>
      <c r="H79" s="23" t="n"/>
      <c r="I79" s="23" t="n"/>
      <c r="J79" s="23" t="n"/>
      <c r="K79" s="24">
        <f>IF(COUNT(G79:J79)=0,"",N($E$8)+SUM(G$16:G79)-SUM(I$16:I79))</f>
        <v/>
      </c>
      <c r="L79" s="24">
        <f>IF(COUNT(G79:J79)=0,"",N($E$9)+SUM(H$16:H79)-SUM(J$16:J79))</f>
        <v/>
      </c>
      <c r="M79" s="25">
        <f>IF(COUNT(G79:J79)=0,"",IF(B79="","Enter the date",IF(D79="","Enter who was paid or who paid",IF(F79="","Pick a head of account",IF(O79="?","Pick a head from the list",IF(AND(O79&lt;&gt;"C1",O79&lt;&gt;"C2",N(G79)+N(H79)&gt;0,N(I79)+N(J79)&gt;0),"Put money in and money out on separate rows",IF(K79&lt;0,"Cash in hand below zero: an entry is missing or wrong",IF(AND(O79="C1",ROUND(N(I79)-N(H79),2)&lt;&gt;0),"Cash deposited: cash out and bank in should be equal",IF(AND(O79="C2",ROUND(N(J79)-N(G79),2)&lt;&gt;0),"Cash withdrawn: bank out and cash in should be equal",IF(P79&gt;10000,"Cash paid to this party today is over ₹10,000: not deductible, s.36(4)",IF(Q79&gt;35000,"Cash freight to this transporter today is over ₹35,000: not deductible, s.36(6)",IF(R79&gt;10000,"Asset paid in cash over ₹10,000 today: left out of its cost, s.39(2)",IF(AND(O79="T",N(G79)&gt;=20000),"Loan of ₹20,000 or more taken in cash: barred, s.185",IF(AND(O79="L",N(I79)&gt;=20000),"Loan of ₹20,000 or more repaid in cash: barred, s.188",IF(S79&gt;=200000,"₹2,00,000 or more in cash from this party today: barred, s.186",IF(T79&gt;=200000,"₹2,00,000 or more in cash for this event or order: barred, s.186","OK"))))))))))))))))</f>
        <v/>
      </c>
      <c r="O79">
        <f>IF(F79="","",IFERROR(VLOOKUP(F79,Lists!$A$2:$B$22,2,FALSE),"?"))</f>
        <v/>
      </c>
      <c r="P79">
        <f>IF(OR(O79&lt;&gt;"E",N(I79)=0),0,SUMIFS($I$16:$I$315,$B$16:$B$315,B79,$D$16:$D$315,D79,$O$16:$O$315,"E"))</f>
        <v/>
      </c>
      <c r="Q79">
        <f>IF(OR(O79&lt;&gt;"F",N(I79)=0),0,SUMIFS($I$16:$I$315,$B$16:$B$315,B79,$D$16:$D$315,D79,$O$16:$O$315,"F"))</f>
        <v/>
      </c>
      <c r="R79">
        <f>IF(OR(O79&lt;&gt;"A",N(I79)=0),0,SUMIFS($I$16:$I$315,$B$16:$B$315,B79,$D$16:$D$315,D79,$O$16:$O$315,"A"))</f>
        <v/>
      </c>
      <c r="S79">
        <f>IF(OR(O79&lt;&gt;"S",N(G79)=0),0,SUMIFS($G$16:$G$315,$B$16:$B$315,B79,$D$16:$D$315,D79,$O$16:$O$315,"S"))</f>
        <v/>
      </c>
      <c r="T79">
        <f>IF(OR(O79&lt;&gt;"S",E79="",N(G79)=0),0,SUMIFS($G$16:$G$315,$E$16:$E$315,E79,$O$16:$O$315,"S"))</f>
        <v/>
      </c>
      <c r="U79">
        <f>IF(O79="C2",0,N(G79))</f>
        <v/>
      </c>
      <c r="V79">
        <f>IF(O79="C1",0,N(I79))</f>
        <v/>
      </c>
      <c r="W79">
        <f>IF(O79="C1",0,N(H79))</f>
        <v/>
      </c>
      <c r="X79">
        <f>IF(O79="C2",0,N(J79))</f>
        <v/>
      </c>
      <c r="Y79">
        <f>IF(OR(M79="",M79="OK"),0,1)</f>
        <v/>
      </c>
    </row>
    <row r="80">
      <c r="B80" s="21" t="n"/>
      <c r="C80" s="22" t="n"/>
      <c r="D80" s="14" t="n"/>
      <c r="E80" s="22" t="n"/>
      <c r="F80" s="14" t="n"/>
      <c r="G80" s="23" t="n"/>
      <c r="H80" s="23" t="n"/>
      <c r="I80" s="23" t="n"/>
      <c r="J80" s="23" t="n"/>
      <c r="K80" s="24">
        <f>IF(COUNT(G80:J80)=0,"",N($E$8)+SUM(G$16:G80)-SUM(I$16:I80))</f>
        <v/>
      </c>
      <c r="L80" s="24">
        <f>IF(COUNT(G80:J80)=0,"",N($E$9)+SUM(H$16:H80)-SUM(J$16:J80))</f>
        <v/>
      </c>
      <c r="M80" s="25">
        <f>IF(COUNT(G80:J80)=0,"",IF(B80="","Enter the date",IF(D80="","Enter who was paid or who paid",IF(F80="","Pick a head of account",IF(O80="?","Pick a head from the list",IF(AND(O80&lt;&gt;"C1",O80&lt;&gt;"C2",N(G80)+N(H80)&gt;0,N(I80)+N(J80)&gt;0),"Put money in and money out on separate rows",IF(K80&lt;0,"Cash in hand below zero: an entry is missing or wrong",IF(AND(O80="C1",ROUND(N(I80)-N(H80),2)&lt;&gt;0),"Cash deposited: cash out and bank in should be equal",IF(AND(O80="C2",ROUND(N(J80)-N(G80),2)&lt;&gt;0),"Cash withdrawn: bank out and cash in should be equal",IF(P80&gt;10000,"Cash paid to this party today is over ₹10,000: not deductible, s.36(4)",IF(Q80&gt;35000,"Cash freight to this transporter today is over ₹35,000: not deductible, s.36(6)",IF(R80&gt;10000,"Asset paid in cash over ₹10,000 today: left out of its cost, s.39(2)",IF(AND(O80="T",N(G80)&gt;=20000),"Loan of ₹20,000 or more taken in cash: barred, s.185",IF(AND(O80="L",N(I80)&gt;=20000),"Loan of ₹20,000 or more repaid in cash: barred, s.188",IF(S80&gt;=200000,"₹2,00,000 or more in cash from this party today: barred, s.186",IF(T80&gt;=200000,"₹2,00,000 or more in cash for this event or order: barred, s.186","OK"))))))))))))))))</f>
        <v/>
      </c>
      <c r="O80">
        <f>IF(F80="","",IFERROR(VLOOKUP(F80,Lists!$A$2:$B$22,2,FALSE),"?"))</f>
        <v/>
      </c>
      <c r="P80">
        <f>IF(OR(O80&lt;&gt;"E",N(I80)=0),0,SUMIFS($I$16:$I$315,$B$16:$B$315,B80,$D$16:$D$315,D80,$O$16:$O$315,"E"))</f>
        <v/>
      </c>
      <c r="Q80">
        <f>IF(OR(O80&lt;&gt;"F",N(I80)=0),0,SUMIFS($I$16:$I$315,$B$16:$B$315,B80,$D$16:$D$315,D80,$O$16:$O$315,"F"))</f>
        <v/>
      </c>
      <c r="R80">
        <f>IF(OR(O80&lt;&gt;"A",N(I80)=0),0,SUMIFS($I$16:$I$315,$B$16:$B$315,B80,$D$16:$D$315,D80,$O$16:$O$315,"A"))</f>
        <v/>
      </c>
      <c r="S80">
        <f>IF(OR(O80&lt;&gt;"S",N(G80)=0),0,SUMIFS($G$16:$G$315,$B$16:$B$315,B80,$D$16:$D$315,D80,$O$16:$O$315,"S"))</f>
        <v/>
      </c>
      <c r="T80">
        <f>IF(OR(O80&lt;&gt;"S",E80="",N(G80)=0),0,SUMIFS($G$16:$G$315,$E$16:$E$315,E80,$O$16:$O$315,"S"))</f>
        <v/>
      </c>
      <c r="U80">
        <f>IF(O80="C2",0,N(G80))</f>
        <v/>
      </c>
      <c r="V80">
        <f>IF(O80="C1",0,N(I80))</f>
        <v/>
      </c>
      <c r="W80">
        <f>IF(O80="C1",0,N(H80))</f>
        <v/>
      </c>
      <c r="X80">
        <f>IF(O80="C2",0,N(J80))</f>
        <v/>
      </c>
      <c r="Y80">
        <f>IF(OR(M80="",M80="OK"),0,1)</f>
        <v/>
      </c>
    </row>
    <row r="81">
      <c r="B81" s="21" t="n"/>
      <c r="C81" s="22" t="n"/>
      <c r="D81" s="14" t="n"/>
      <c r="E81" s="22" t="n"/>
      <c r="F81" s="14" t="n"/>
      <c r="G81" s="23" t="n"/>
      <c r="H81" s="23" t="n"/>
      <c r="I81" s="23" t="n"/>
      <c r="J81" s="23" t="n"/>
      <c r="K81" s="24">
        <f>IF(COUNT(G81:J81)=0,"",N($E$8)+SUM(G$16:G81)-SUM(I$16:I81))</f>
        <v/>
      </c>
      <c r="L81" s="24">
        <f>IF(COUNT(G81:J81)=0,"",N($E$9)+SUM(H$16:H81)-SUM(J$16:J81))</f>
        <v/>
      </c>
      <c r="M81" s="25">
        <f>IF(COUNT(G81:J81)=0,"",IF(B81="","Enter the date",IF(D81="","Enter who was paid or who paid",IF(F81="","Pick a head of account",IF(O81="?","Pick a head from the list",IF(AND(O81&lt;&gt;"C1",O81&lt;&gt;"C2",N(G81)+N(H81)&gt;0,N(I81)+N(J81)&gt;0),"Put money in and money out on separate rows",IF(K81&lt;0,"Cash in hand below zero: an entry is missing or wrong",IF(AND(O81="C1",ROUND(N(I81)-N(H81),2)&lt;&gt;0),"Cash deposited: cash out and bank in should be equal",IF(AND(O81="C2",ROUND(N(J81)-N(G81),2)&lt;&gt;0),"Cash withdrawn: bank out and cash in should be equal",IF(P81&gt;10000,"Cash paid to this party today is over ₹10,000: not deductible, s.36(4)",IF(Q81&gt;35000,"Cash freight to this transporter today is over ₹35,000: not deductible, s.36(6)",IF(R81&gt;10000,"Asset paid in cash over ₹10,000 today: left out of its cost, s.39(2)",IF(AND(O81="T",N(G81)&gt;=20000),"Loan of ₹20,000 or more taken in cash: barred, s.185",IF(AND(O81="L",N(I81)&gt;=20000),"Loan of ₹20,000 or more repaid in cash: barred, s.188",IF(S81&gt;=200000,"₹2,00,000 or more in cash from this party today: barred, s.186",IF(T81&gt;=200000,"₹2,00,000 or more in cash for this event or order: barred, s.186","OK"))))))))))))))))</f>
        <v/>
      </c>
      <c r="O81">
        <f>IF(F81="","",IFERROR(VLOOKUP(F81,Lists!$A$2:$B$22,2,FALSE),"?"))</f>
        <v/>
      </c>
      <c r="P81">
        <f>IF(OR(O81&lt;&gt;"E",N(I81)=0),0,SUMIFS($I$16:$I$315,$B$16:$B$315,B81,$D$16:$D$315,D81,$O$16:$O$315,"E"))</f>
        <v/>
      </c>
      <c r="Q81">
        <f>IF(OR(O81&lt;&gt;"F",N(I81)=0),0,SUMIFS($I$16:$I$315,$B$16:$B$315,B81,$D$16:$D$315,D81,$O$16:$O$315,"F"))</f>
        <v/>
      </c>
      <c r="R81">
        <f>IF(OR(O81&lt;&gt;"A",N(I81)=0),0,SUMIFS($I$16:$I$315,$B$16:$B$315,B81,$D$16:$D$315,D81,$O$16:$O$315,"A"))</f>
        <v/>
      </c>
      <c r="S81">
        <f>IF(OR(O81&lt;&gt;"S",N(G81)=0),0,SUMIFS($G$16:$G$315,$B$16:$B$315,B81,$D$16:$D$315,D81,$O$16:$O$315,"S"))</f>
        <v/>
      </c>
      <c r="T81">
        <f>IF(OR(O81&lt;&gt;"S",E81="",N(G81)=0),0,SUMIFS($G$16:$G$315,$E$16:$E$315,E81,$O$16:$O$315,"S"))</f>
        <v/>
      </c>
      <c r="U81">
        <f>IF(O81="C2",0,N(G81))</f>
        <v/>
      </c>
      <c r="V81">
        <f>IF(O81="C1",0,N(I81))</f>
        <v/>
      </c>
      <c r="W81">
        <f>IF(O81="C1",0,N(H81))</f>
        <v/>
      </c>
      <c r="X81">
        <f>IF(O81="C2",0,N(J81))</f>
        <v/>
      </c>
      <c r="Y81">
        <f>IF(OR(M81="",M81="OK"),0,1)</f>
        <v/>
      </c>
    </row>
    <row r="82">
      <c r="B82" s="21" t="n"/>
      <c r="C82" s="22" t="n"/>
      <c r="D82" s="14" t="n"/>
      <c r="E82" s="22" t="n"/>
      <c r="F82" s="14" t="n"/>
      <c r="G82" s="23" t="n"/>
      <c r="H82" s="23" t="n"/>
      <c r="I82" s="23" t="n"/>
      <c r="J82" s="23" t="n"/>
      <c r="K82" s="24">
        <f>IF(COUNT(G82:J82)=0,"",N($E$8)+SUM(G$16:G82)-SUM(I$16:I82))</f>
        <v/>
      </c>
      <c r="L82" s="24">
        <f>IF(COUNT(G82:J82)=0,"",N($E$9)+SUM(H$16:H82)-SUM(J$16:J82))</f>
        <v/>
      </c>
      <c r="M82" s="25">
        <f>IF(COUNT(G82:J82)=0,"",IF(B82="","Enter the date",IF(D82="","Enter who was paid or who paid",IF(F82="","Pick a head of account",IF(O82="?","Pick a head from the list",IF(AND(O82&lt;&gt;"C1",O82&lt;&gt;"C2",N(G82)+N(H82)&gt;0,N(I82)+N(J82)&gt;0),"Put money in and money out on separate rows",IF(K82&lt;0,"Cash in hand below zero: an entry is missing or wrong",IF(AND(O82="C1",ROUND(N(I82)-N(H82),2)&lt;&gt;0),"Cash deposited: cash out and bank in should be equal",IF(AND(O82="C2",ROUND(N(J82)-N(G82),2)&lt;&gt;0),"Cash withdrawn: bank out and cash in should be equal",IF(P82&gt;10000,"Cash paid to this party today is over ₹10,000: not deductible, s.36(4)",IF(Q82&gt;35000,"Cash freight to this transporter today is over ₹35,000: not deductible, s.36(6)",IF(R82&gt;10000,"Asset paid in cash over ₹10,000 today: left out of its cost, s.39(2)",IF(AND(O82="T",N(G82)&gt;=20000),"Loan of ₹20,000 or more taken in cash: barred, s.185",IF(AND(O82="L",N(I82)&gt;=20000),"Loan of ₹20,000 or more repaid in cash: barred, s.188",IF(S82&gt;=200000,"₹2,00,000 or more in cash from this party today: barred, s.186",IF(T82&gt;=200000,"₹2,00,000 or more in cash for this event or order: barred, s.186","OK"))))))))))))))))</f>
        <v/>
      </c>
      <c r="O82">
        <f>IF(F82="","",IFERROR(VLOOKUP(F82,Lists!$A$2:$B$22,2,FALSE),"?"))</f>
        <v/>
      </c>
      <c r="P82">
        <f>IF(OR(O82&lt;&gt;"E",N(I82)=0),0,SUMIFS($I$16:$I$315,$B$16:$B$315,B82,$D$16:$D$315,D82,$O$16:$O$315,"E"))</f>
        <v/>
      </c>
      <c r="Q82">
        <f>IF(OR(O82&lt;&gt;"F",N(I82)=0),0,SUMIFS($I$16:$I$315,$B$16:$B$315,B82,$D$16:$D$315,D82,$O$16:$O$315,"F"))</f>
        <v/>
      </c>
      <c r="R82">
        <f>IF(OR(O82&lt;&gt;"A",N(I82)=0),0,SUMIFS($I$16:$I$315,$B$16:$B$315,B82,$D$16:$D$315,D82,$O$16:$O$315,"A"))</f>
        <v/>
      </c>
      <c r="S82">
        <f>IF(OR(O82&lt;&gt;"S",N(G82)=0),0,SUMIFS($G$16:$G$315,$B$16:$B$315,B82,$D$16:$D$315,D82,$O$16:$O$315,"S"))</f>
        <v/>
      </c>
      <c r="T82">
        <f>IF(OR(O82&lt;&gt;"S",E82="",N(G82)=0),0,SUMIFS($G$16:$G$315,$E$16:$E$315,E82,$O$16:$O$315,"S"))</f>
        <v/>
      </c>
      <c r="U82">
        <f>IF(O82="C2",0,N(G82))</f>
        <v/>
      </c>
      <c r="V82">
        <f>IF(O82="C1",0,N(I82))</f>
        <v/>
      </c>
      <c r="W82">
        <f>IF(O82="C1",0,N(H82))</f>
        <v/>
      </c>
      <c r="X82">
        <f>IF(O82="C2",0,N(J82))</f>
        <v/>
      </c>
      <c r="Y82">
        <f>IF(OR(M82="",M82="OK"),0,1)</f>
        <v/>
      </c>
    </row>
    <row r="83">
      <c r="B83" s="21" t="n"/>
      <c r="C83" s="22" t="n"/>
      <c r="D83" s="14" t="n"/>
      <c r="E83" s="22" t="n"/>
      <c r="F83" s="14" t="n"/>
      <c r="G83" s="23" t="n"/>
      <c r="H83" s="23" t="n"/>
      <c r="I83" s="23" t="n"/>
      <c r="J83" s="23" t="n"/>
      <c r="K83" s="24">
        <f>IF(COUNT(G83:J83)=0,"",N($E$8)+SUM(G$16:G83)-SUM(I$16:I83))</f>
        <v/>
      </c>
      <c r="L83" s="24">
        <f>IF(COUNT(G83:J83)=0,"",N($E$9)+SUM(H$16:H83)-SUM(J$16:J83))</f>
        <v/>
      </c>
      <c r="M83" s="25">
        <f>IF(COUNT(G83:J83)=0,"",IF(B83="","Enter the date",IF(D83="","Enter who was paid or who paid",IF(F83="","Pick a head of account",IF(O83="?","Pick a head from the list",IF(AND(O83&lt;&gt;"C1",O83&lt;&gt;"C2",N(G83)+N(H83)&gt;0,N(I83)+N(J83)&gt;0),"Put money in and money out on separate rows",IF(K83&lt;0,"Cash in hand below zero: an entry is missing or wrong",IF(AND(O83="C1",ROUND(N(I83)-N(H83),2)&lt;&gt;0),"Cash deposited: cash out and bank in should be equal",IF(AND(O83="C2",ROUND(N(J83)-N(G83),2)&lt;&gt;0),"Cash withdrawn: bank out and cash in should be equal",IF(P83&gt;10000,"Cash paid to this party today is over ₹10,000: not deductible, s.36(4)",IF(Q83&gt;35000,"Cash freight to this transporter today is over ₹35,000: not deductible, s.36(6)",IF(R83&gt;10000,"Asset paid in cash over ₹10,000 today: left out of its cost, s.39(2)",IF(AND(O83="T",N(G83)&gt;=20000),"Loan of ₹20,000 or more taken in cash: barred, s.185",IF(AND(O83="L",N(I83)&gt;=20000),"Loan of ₹20,000 or more repaid in cash: barred, s.188",IF(S83&gt;=200000,"₹2,00,000 or more in cash from this party today: barred, s.186",IF(T83&gt;=200000,"₹2,00,000 or more in cash for this event or order: barred, s.186","OK"))))))))))))))))</f>
        <v/>
      </c>
      <c r="O83">
        <f>IF(F83="","",IFERROR(VLOOKUP(F83,Lists!$A$2:$B$22,2,FALSE),"?"))</f>
        <v/>
      </c>
      <c r="P83">
        <f>IF(OR(O83&lt;&gt;"E",N(I83)=0),0,SUMIFS($I$16:$I$315,$B$16:$B$315,B83,$D$16:$D$315,D83,$O$16:$O$315,"E"))</f>
        <v/>
      </c>
      <c r="Q83">
        <f>IF(OR(O83&lt;&gt;"F",N(I83)=0),0,SUMIFS($I$16:$I$315,$B$16:$B$315,B83,$D$16:$D$315,D83,$O$16:$O$315,"F"))</f>
        <v/>
      </c>
      <c r="R83">
        <f>IF(OR(O83&lt;&gt;"A",N(I83)=0),0,SUMIFS($I$16:$I$315,$B$16:$B$315,B83,$D$16:$D$315,D83,$O$16:$O$315,"A"))</f>
        <v/>
      </c>
      <c r="S83">
        <f>IF(OR(O83&lt;&gt;"S",N(G83)=0),0,SUMIFS($G$16:$G$315,$B$16:$B$315,B83,$D$16:$D$315,D83,$O$16:$O$315,"S"))</f>
        <v/>
      </c>
      <c r="T83">
        <f>IF(OR(O83&lt;&gt;"S",E83="",N(G83)=0),0,SUMIFS($G$16:$G$315,$E$16:$E$315,E83,$O$16:$O$315,"S"))</f>
        <v/>
      </c>
      <c r="U83">
        <f>IF(O83="C2",0,N(G83))</f>
        <v/>
      </c>
      <c r="V83">
        <f>IF(O83="C1",0,N(I83))</f>
        <v/>
      </c>
      <c r="W83">
        <f>IF(O83="C1",0,N(H83))</f>
        <v/>
      </c>
      <c r="X83">
        <f>IF(O83="C2",0,N(J83))</f>
        <v/>
      </c>
      <c r="Y83">
        <f>IF(OR(M83="",M83="OK"),0,1)</f>
        <v/>
      </c>
    </row>
    <row r="84">
      <c r="B84" s="21" t="n"/>
      <c r="C84" s="22" t="n"/>
      <c r="D84" s="14" t="n"/>
      <c r="E84" s="22" t="n"/>
      <c r="F84" s="14" t="n"/>
      <c r="G84" s="23" t="n"/>
      <c r="H84" s="23" t="n"/>
      <c r="I84" s="23" t="n"/>
      <c r="J84" s="23" t="n"/>
      <c r="K84" s="24">
        <f>IF(COUNT(G84:J84)=0,"",N($E$8)+SUM(G$16:G84)-SUM(I$16:I84))</f>
        <v/>
      </c>
      <c r="L84" s="24">
        <f>IF(COUNT(G84:J84)=0,"",N($E$9)+SUM(H$16:H84)-SUM(J$16:J84))</f>
        <v/>
      </c>
      <c r="M84" s="25">
        <f>IF(COUNT(G84:J84)=0,"",IF(B84="","Enter the date",IF(D84="","Enter who was paid or who paid",IF(F84="","Pick a head of account",IF(O84="?","Pick a head from the list",IF(AND(O84&lt;&gt;"C1",O84&lt;&gt;"C2",N(G84)+N(H84)&gt;0,N(I84)+N(J84)&gt;0),"Put money in and money out on separate rows",IF(K84&lt;0,"Cash in hand below zero: an entry is missing or wrong",IF(AND(O84="C1",ROUND(N(I84)-N(H84),2)&lt;&gt;0),"Cash deposited: cash out and bank in should be equal",IF(AND(O84="C2",ROUND(N(J84)-N(G84),2)&lt;&gt;0),"Cash withdrawn: bank out and cash in should be equal",IF(P84&gt;10000,"Cash paid to this party today is over ₹10,000: not deductible, s.36(4)",IF(Q84&gt;35000,"Cash freight to this transporter today is over ₹35,000: not deductible, s.36(6)",IF(R84&gt;10000,"Asset paid in cash over ₹10,000 today: left out of its cost, s.39(2)",IF(AND(O84="T",N(G84)&gt;=20000),"Loan of ₹20,000 or more taken in cash: barred, s.185",IF(AND(O84="L",N(I84)&gt;=20000),"Loan of ₹20,000 or more repaid in cash: barred, s.188",IF(S84&gt;=200000,"₹2,00,000 or more in cash from this party today: barred, s.186",IF(T84&gt;=200000,"₹2,00,000 or more in cash for this event or order: barred, s.186","OK"))))))))))))))))</f>
        <v/>
      </c>
      <c r="O84">
        <f>IF(F84="","",IFERROR(VLOOKUP(F84,Lists!$A$2:$B$22,2,FALSE),"?"))</f>
        <v/>
      </c>
      <c r="P84">
        <f>IF(OR(O84&lt;&gt;"E",N(I84)=0),0,SUMIFS($I$16:$I$315,$B$16:$B$315,B84,$D$16:$D$315,D84,$O$16:$O$315,"E"))</f>
        <v/>
      </c>
      <c r="Q84">
        <f>IF(OR(O84&lt;&gt;"F",N(I84)=0),0,SUMIFS($I$16:$I$315,$B$16:$B$315,B84,$D$16:$D$315,D84,$O$16:$O$315,"F"))</f>
        <v/>
      </c>
      <c r="R84">
        <f>IF(OR(O84&lt;&gt;"A",N(I84)=0),0,SUMIFS($I$16:$I$315,$B$16:$B$315,B84,$D$16:$D$315,D84,$O$16:$O$315,"A"))</f>
        <v/>
      </c>
      <c r="S84">
        <f>IF(OR(O84&lt;&gt;"S",N(G84)=0),0,SUMIFS($G$16:$G$315,$B$16:$B$315,B84,$D$16:$D$315,D84,$O$16:$O$315,"S"))</f>
        <v/>
      </c>
      <c r="T84">
        <f>IF(OR(O84&lt;&gt;"S",E84="",N(G84)=0),0,SUMIFS($G$16:$G$315,$E$16:$E$315,E84,$O$16:$O$315,"S"))</f>
        <v/>
      </c>
      <c r="U84">
        <f>IF(O84="C2",0,N(G84))</f>
        <v/>
      </c>
      <c r="V84">
        <f>IF(O84="C1",0,N(I84))</f>
        <v/>
      </c>
      <c r="W84">
        <f>IF(O84="C1",0,N(H84))</f>
        <v/>
      </c>
      <c r="X84">
        <f>IF(O84="C2",0,N(J84))</f>
        <v/>
      </c>
      <c r="Y84">
        <f>IF(OR(M84="",M84="OK"),0,1)</f>
        <v/>
      </c>
    </row>
    <row r="85">
      <c r="B85" s="21" t="n"/>
      <c r="C85" s="22" t="n"/>
      <c r="D85" s="14" t="n"/>
      <c r="E85" s="22" t="n"/>
      <c r="F85" s="14" t="n"/>
      <c r="G85" s="23" t="n"/>
      <c r="H85" s="23" t="n"/>
      <c r="I85" s="23" t="n"/>
      <c r="J85" s="23" t="n"/>
      <c r="K85" s="24">
        <f>IF(COUNT(G85:J85)=0,"",N($E$8)+SUM(G$16:G85)-SUM(I$16:I85))</f>
        <v/>
      </c>
      <c r="L85" s="24">
        <f>IF(COUNT(G85:J85)=0,"",N($E$9)+SUM(H$16:H85)-SUM(J$16:J85))</f>
        <v/>
      </c>
      <c r="M85" s="25">
        <f>IF(COUNT(G85:J85)=0,"",IF(B85="","Enter the date",IF(D85="","Enter who was paid or who paid",IF(F85="","Pick a head of account",IF(O85="?","Pick a head from the list",IF(AND(O85&lt;&gt;"C1",O85&lt;&gt;"C2",N(G85)+N(H85)&gt;0,N(I85)+N(J85)&gt;0),"Put money in and money out on separate rows",IF(K85&lt;0,"Cash in hand below zero: an entry is missing or wrong",IF(AND(O85="C1",ROUND(N(I85)-N(H85),2)&lt;&gt;0),"Cash deposited: cash out and bank in should be equal",IF(AND(O85="C2",ROUND(N(J85)-N(G85),2)&lt;&gt;0),"Cash withdrawn: bank out and cash in should be equal",IF(P85&gt;10000,"Cash paid to this party today is over ₹10,000: not deductible, s.36(4)",IF(Q85&gt;35000,"Cash freight to this transporter today is over ₹35,000: not deductible, s.36(6)",IF(R85&gt;10000,"Asset paid in cash over ₹10,000 today: left out of its cost, s.39(2)",IF(AND(O85="T",N(G85)&gt;=20000),"Loan of ₹20,000 or more taken in cash: barred, s.185",IF(AND(O85="L",N(I85)&gt;=20000),"Loan of ₹20,000 or more repaid in cash: barred, s.188",IF(S85&gt;=200000,"₹2,00,000 or more in cash from this party today: barred, s.186",IF(T85&gt;=200000,"₹2,00,000 or more in cash for this event or order: barred, s.186","OK"))))))))))))))))</f>
        <v/>
      </c>
      <c r="O85">
        <f>IF(F85="","",IFERROR(VLOOKUP(F85,Lists!$A$2:$B$22,2,FALSE),"?"))</f>
        <v/>
      </c>
      <c r="P85">
        <f>IF(OR(O85&lt;&gt;"E",N(I85)=0),0,SUMIFS($I$16:$I$315,$B$16:$B$315,B85,$D$16:$D$315,D85,$O$16:$O$315,"E"))</f>
        <v/>
      </c>
      <c r="Q85">
        <f>IF(OR(O85&lt;&gt;"F",N(I85)=0),0,SUMIFS($I$16:$I$315,$B$16:$B$315,B85,$D$16:$D$315,D85,$O$16:$O$315,"F"))</f>
        <v/>
      </c>
      <c r="R85">
        <f>IF(OR(O85&lt;&gt;"A",N(I85)=0),0,SUMIFS($I$16:$I$315,$B$16:$B$315,B85,$D$16:$D$315,D85,$O$16:$O$315,"A"))</f>
        <v/>
      </c>
      <c r="S85">
        <f>IF(OR(O85&lt;&gt;"S",N(G85)=0),0,SUMIFS($G$16:$G$315,$B$16:$B$315,B85,$D$16:$D$315,D85,$O$16:$O$315,"S"))</f>
        <v/>
      </c>
      <c r="T85">
        <f>IF(OR(O85&lt;&gt;"S",E85="",N(G85)=0),0,SUMIFS($G$16:$G$315,$E$16:$E$315,E85,$O$16:$O$315,"S"))</f>
        <v/>
      </c>
      <c r="U85">
        <f>IF(O85="C2",0,N(G85))</f>
        <v/>
      </c>
      <c r="V85">
        <f>IF(O85="C1",0,N(I85))</f>
        <v/>
      </c>
      <c r="W85">
        <f>IF(O85="C1",0,N(H85))</f>
        <v/>
      </c>
      <c r="X85">
        <f>IF(O85="C2",0,N(J85))</f>
        <v/>
      </c>
      <c r="Y85">
        <f>IF(OR(M85="",M85="OK"),0,1)</f>
        <v/>
      </c>
    </row>
    <row r="86">
      <c r="B86" s="21" t="n"/>
      <c r="C86" s="22" t="n"/>
      <c r="D86" s="14" t="n"/>
      <c r="E86" s="22" t="n"/>
      <c r="F86" s="14" t="n"/>
      <c r="G86" s="23" t="n"/>
      <c r="H86" s="23" t="n"/>
      <c r="I86" s="23" t="n"/>
      <c r="J86" s="23" t="n"/>
      <c r="K86" s="24">
        <f>IF(COUNT(G86:J86)=0,"",N($E$8)+SUM(G$16:G86)-SUM(I$16:I86))</f>
        <v/>
      </c>
      <c r="L86" s="24">
        <f>IF(COUNT(G86:J86)=0,"",N($E$9)+SUM(H$16:H86)-SUM(J$16:J86))</f>
        <v/>
      </c>
      <c r="M86" s="25">
        <f>IF(COUNT(G86:J86)=0,"",IF(B86="","Enter the date",IF(D86="","Enter who was paid or who paid",IF(F86="","Pick a head of account",IF(O86="?","Pick a head from the list",IF(AND(O86&lt;&gt;"C1",O86&lt;&gt;"C2",N(G86)+N(H86)&gt;0,N(I86)+N(J86)&gt;0),"Put money in and money out on separate rows",IF(K86&lt;0,"Cash in hand below zero: an entry is missing or wrong",IF(AND(O86="C1",ROUND(N(I86)-N(H86),2)&lt;&gt;0),"Cash deposited: cash out and bank in should be equal",IF(AND(O86="C2",ROUND(N(J86)-N(G86),2)&lt;&gt;0),"Cash withdrawn: bank out and cash in should be equal",IF(P86&gt;10000,"Cash paid to this party today is over ₹10,000: not deductible, s.36(4)",IF(Q86&gt;35000,"Cash freight to this transporter today is over ₹35,000: not deductible, s.36(6)",IF(R86&gt;10000,"Asset paid in cash over ₹10,000 today: left out of its cost, s.39(2)",IF(AND(O86="T",N(G86)&gt;=20000),"Loan of ₹20,000 or more taken in cash: barred, s.185",IF(AND(O86="L",N(I86)&gt;=20000),"Loan of ₹20,000 or more repaid in cash: barred, s.188",IF(S86&gt;=200000,"₹2,00,000 or more in cash from this party today: barred, s.186",IF(T86&gt;=200000,"₹2,00,000 or more in cash for this event or order: barred, s.186","OK"))))))))))))))))</f>
        <v/>
      </c>
      <c r="O86">
        <f>IF(F86="","",IFERROR(VLOOKUP(F86,Lists!$A$2:$B$22,2,FALSE),"?"))</f>
        <v/>
      </c>
      <c r="P86">
        <f>IF(OR(O86&lt;&gt;"E",N(I86)=0),0,SUMIFS($I$16:$I$315,$B$16:$B$315,B86,$D$16:$D$315,D86,$O$16:$O$315,"E"))</f>
        <v/>
      </c>
      <c r="Q86">
        <f>IF(OR(O86&lt;&gt;"F",N(I86)=0),0,SUMIFS($I$16:$I$315,$B$16:$B$315,B86,$D$16:$D$315,D86,$O$16:$O$315,"F"))</f>
        <v/>
      </c>
      <c r="R86">
        <f>IF(OR(O86&lt;&gt;"A",N(I86)=0),0,SUMIFS($I$16:$I$315,$B$16:$B$315,B86,$D$16:$D$315,D86,$O$16:$O$315,"A"))</f>
        <v/>
      </c>
      <c r="S86">
        <f>IF(OR(O86&lt;&gt;"S",N(G86)=0),0,SUMIFS($G$16:$G$315,$B$16:$B$315,B86,$D$16:$D$315,D86,$O$16:$O$315,"S"))</f>
        <v/>
      </c>
      <c r="T86">
        <f>IF(OR(O86&lt;&gt;"S",E86="",N(G86)=0),0,SUMIFS($G$16:$G$315,$E$16:$E$315,E86,$O$16:$O$315,"S"))</f>
        <v/>
      </c>
      <c r="U86">
        <f>IF(O86="C2",0,N(G86))</f>
        <v/>
      </c>
      <c r="V86">
        <f>IF(O86="C1",0,N(I86))</f>
        <v/>
      </c>
      <c r="W86">
        <f>IF(O86="C1",0,N(H86))</f>
        <v/>
      </c>
      <c r="X86">
        <f>IF(O86="C2",0,N(J86))</f>
        <v/>
      </c>
      <c r="Y86">
        <f>IF(OR(M86="",M86="OK"),0,1)</f>
        <v/>
      </c>
    </row>
    <row r="87">
      <c r="B87" s="21" t="n"/>
      <c r="C87" s="22" t="n"/>
      <c r="D87" s="14" t="n"/>
      <c r="E87" s="22" t="n"/>
      <c r="F87" s="14" t="n"/>
      <c r="G87" s="23" t="n"/>
      <c r="H87" s="23" t="n"/>
      <c r="I87" s="23" t="n"/>
      <c r="J87" s="23" t="n"/>
      <c r="K87" s="24">
        <f>IF(COUNT(G87:J87)=0,"",N($E$8)+SUM(G$16:G87)-SUM(I$16:I87))</f>
        <v/>
      </c>
      <c r="L87" s="24">
        <f>IF(COUNT(G87:J87)=0,"",N($E$9)+SUM(H$16:H87)-SUM(J$16:J87))</f>
        <v/>
      </c>
      <c r="M87" s="25">
        <f>IF(COUNT(G87:J87)=0,"",IF(B87="","Enter the date",IF(D87="","Enter who was paid or who paid",IF(F87="","Pick a head of account",IF(O87="?","Pick a head from the list",IF(AND(O87&lt;&gt;"C1",O87&lt;&gt;"C2",N(G87)+N(H87)&gt;0,N(I87)+N(J87)&gt;0),"Put money in and money out on separate rows",IF(K87&lt;0,"Cash in hand below zero: an entry is missing or wrong",IF(AND(O87="C1",ROUND(N(I87)-N(H87),2)&lt;&gt;0),"Cash deposited: cash out and bank in should be equal",IF(AND(O87="C2",ROUND(N(J87)-N(G87),2)&lt;&gt;0),"Cash withdrawn: bank out and cash in should be equal",IF(P87&gt;10000,"Cash paid to this party today is over ₹10,000: not deductible, s.36(4)",IF(Q87&gt;35000,"Cash freight to this transporter today is over ₹35,000: not deductible, s.36(6)",IF(R87&gt;10000,"Asset paid in cash over ₹10,000 today: left out of its cost, s.39(2)",IF(AND(O87="T",N(G87)&gt;=20000),"Loan of ₹20,000 or more taken in cash: barred, s.185",IF(AND(O87="L",N(I87)&gt;=20000),"Loan of ₹20,000 or more repaid in cash: barred, s.188",IF(S87&gt;=200000,"₹2,00,000 or more in cash from this party today: barred, s.186",IF(T87&gt;=200000,"₹2,00,000 or more in cash for this event or order: barred, s.186","OK"))))))))))))))))</f>
        <v/>
      </c>
      <c r="O87">
        <f>IF(F87="","",IFERROR(VLOOKUP(F87,Lists!$A$2:$B$22,2,FALSE),"?"))</f>
        <v/>
      </c>
      <c r="P87">
        <f>IF(OR(O87&lt;&gt;"E",N(I87)=0),0,SUMIFS($I$16:$I$315,$B$16:$B$315,B87,$D$16:$D$315,D87,$O$16:$O$315,"E"))</f>
        <v/>
      </c>
      <c r="Q87">
        <f>IF(OR(O87&lt;&gt;"F",N(I87)=0),0,SUMIFS($I$16:$I$315,$B$16:$B$315,B87,$D$16:$D$315,D87,$O$16:$O$315,"F"))</f>
        <v/>
      </c>
      <c r="R87">
        <f>IF(OR(O87&lt;&gt;"A",N(I87)=0),0,SUMIFS($I$16:$I$315,$B$16:$B$315,B87,$D$16:$D$315,D87,$O$16:$O$315,"A"))</f>
        <v/>
      </c>
      <c r="S87">
        <f>IF(OR(O87&lt;&gt;"S",N(G87)=0),0,SUMIFS($G$16:$G$315,$B$16:$B$315,B87,$D$16:$D$315,D87,$O$16:$O$315,"S"))</f>
        <v/>
      </c>
      <c r="T87">
        <f>IF(OR(O87&lt;&gt;"S",E87="",N(G87)=0),0,SUMIFS($G$16:$G$315,$E$16:$E$315,E87,$O$16:$O$315,"S"))</f>
        <v/>
      </c>
      <c r="U87">
        <f>IF(O87="C2",0,N(G87))</f>
        <v/>
      </c>
      <c r="V87">
        <f>IF(O87="C1",0,N(I87))</f>
        <v/>
      </c>
      <c r="W87">
        <f>IF(O87="C1",0,N(H87))</f>
        <v/>
      </c>
      <c r="X87">
        <f>IF(O87="C2",0,N(J87))</f>
        <v/>
      </c>
      <c r="Y87">
        <f>IF(OR(M87="",M87="OK"),0,1)</f>
        <v/>
      </c>
    </row>
    <row r="88">
      <c r="B88" s="21" t="n"/>
      <c r="C88" s="22" t="n"/>
      <c r="D88" s="14" t="n"/>
      <c r="E88" s="22" t="n"/>
      <c r="F88" s="14" t="n"/>
      <c r="G88" s="23" t="n"/>
      <c r="H88" s="23" t="n"/>
      <c r="I88" s="23" t="n"/>
      <c r="J88" s="23" t="n"/>
      <c r="K88" s="24">
        <f>IF(COUNT(G88:J88)=0,"",N($E$8)+SUM(G$16:G88)-SUM(I$16:I88))</f>
        <v/>
      </c>
      <c r="L88" s="24">
        <f>IF(COUNT(G88:J88)=0,"",N($E$9)+SUM(H$16:H88)-SUM(J$16:J88))</f>
        <v/>
      </c>
      <c r="M88" s="25">
        <f>IF(COUNT(G88:J88)=0,"",IF(B88="","Enter the date",IF(D88="","Enter who was paid or who paid",IF(F88="","Pick a head of account",IF(O88="?","Pick a head from the list",IF(AND(O88&lt;&gt;"C1",O88&lt;&gt;"C2",N(G88)+N(H88)&gt;0,N(I88)+N(J88)&gt;0),"Put money in and money out on separate rows",IF(K88&lt;0,"Cash in hand below zero: an entry is missing or wrong",IF(AND(O88="C1",ROUND(N(I88)-N(H88),2)&lt;&gt;0),"Cash deposited: cash out and bank in should be equal",IF(AND(O88="C2",ROUND(N(J88)-N(G88),2)&lt;&gt;0),"Cash withdrawn: bank out and cash in should be equal",IF(P88&gt;10000,"Cash paid to this party today is over ₹10,000: not deductible, s.36(4)",IF(Q88&gt;35000,"Cash freight to this transporter today is over ₹35,000: not deductible, s.36(6)",IF(R88&gt;10000,"Asset paid in cash over ₹10,000 today: left out of its cost, s.39(2)",IF(AND(O88="T",N(G88)&gt;=20000),"Loan of ₹20,000 or more taken in cash: barred, s.185",IF(AND(O88="L",N(I88)&gt;=20000),"Loan of ₹20,000 or more repaid in cash: barred, s.188",IF(S88&gt;=200000,"₹2,00,000 or more in cash from this party today: barred, s.186",IF(T88&gt;=200000,"₹2,00,000 or more in cash for this event or order: barred, s.186","OK"))))))))))))))))</f>
        <v/>
      </c>
      <c r="O88">
        <f>IF(F88="","",IFERROR(VLOOKUP(F88,Lists!$A$2:$B$22,2,FALSE),"?"))</f>
        <v/>
      </c>
      <c r="P88">
        <f>IF(OR(O88&lt;&gt;"E",N(I88)=0),0,SUMIFS($I$16:$I$315,$B$16:$B$315,B88,$D$16:$D$315,D88,$O$16:$O$315,"E"))</f>
        <v/>
      </c>
      <c r="Q88">
        <f>IF(OR(O88&lt;&gt;"F",N(I88)=0),0,SUMIFS($I$16:$I$315,$B$16:$B$315,B88,$D$16:$D$315,D88,$O$16:$O$315,"F"))</f>
        <v/>
      </c>
      <c r="R88">
        <f>IF(OR(O88&lt;&gt;"A",N(I88)=0),0,SUMIFS($I$16:$I$315,$B$16:$B$315,B88,$D$16:$D$315,D88,$O$16:$O$315,"A"))</f>
        <v/>
      </c>
      <c r="S88">
        <f>IF(OR(O88&lt;&gt;"S",N(G88)=0),0,SUMIFS($G$16:$G$315,$B$16:$B$315,B88,$D$16:$D$315,D88,$O$16:$O$315,"S"))</f>
        <v/>
      </c>
      <c r="T88">
        <f>IF(OR(O88&lt;&gt;"S",E88="",N(G88)=0),0,SUMIFS($G$16:$G$315,$E$16:$E$315,E88,$O$16:$O$315,"S"))</f>
        <v/>
      </c>
      <c r="U88">
        <f>IF(O88="C2",0,N(G88))</f>
        <v/>
      </c>
      <c r="V88">
        <f>IF(O88="C1",0,N(I88))</f>
        <v/>
      </c>
      <c r="W88">
        <f>IF(O88="C1",0,N(H88))</f>
        <v/>
      </c>
      <c r="X88">
        <f>IF(O88="C2",0,N(J88))</f>
        <v/>
      </c>
      <c r="Y88">
        <f>IF(OR(M88="",M88="OK"),0,1)</f>
        <v/>
      </c>
    </row>
    <row r="89">
      <c r="B89" s="21" t="n"/>
      <c r="C89" s="22" t="n"/>
      <c r="D89" s="14" t="n"/>
      <c r="E89" s="22" t="n"/>
      <c r="F89" s="14" t="n"/>
      <c r="G89" s="23" t="n"/>
      <c r="H89" s="23" t="n"/>
      <c r="I89" s="23" t="n"/>
      <c r="J89" s="23" t="n"/>
      <c r="K89" s="24">
        <f>IF(COUNT(G89:J89)=0,"",N($E$8)+SUM(G$16:G89)-SUM(I$16:I89))</f>
        <v/>
      </c>
      <c r="L89" s="24">
        <f>IF(COUNT(G89:J89)=0,"",N($E$9)+SUM(H$16:H89)-SUM(J$16:J89))</f>
        <v/>
      </c>
      <c r="M89" s="25">
        <f>IF(COUNT(G89:J89)=0,"",IF(B89="","Enter the date",IF(D89="","Enter who was paid or who paid",IF(F89="","Pick a head of account",IF(O89="?","Pick a head from the list",IF(AND(O89&lt;&gt;"C1",O89&lt;&gt;"C2",N(G89)+N(H89)&gt;0,N(I89)+N(J89)&gt;0),"Put money in and money out on separate rows",IF(K89&lt;0,"Cash in hand below zero: an entry is missing or wrong",IF(AND(O89="C1",ROUND(N(I89)-N(H89),2)&lt;&gt;0),"Cash deposited: cash out and bank in should be equal",IF(AND(O89="C2",ROUND(N(J89)-N(G89),2)&lt;&gt;0),"Cash withdrawn: bank out and cash in should be equal",IF(P89&gt;10000,"Cash paid to this party today is over ₹10,000: not deductible, s.36(4)",IF(Q89&gt;35000,"Cash freight to this transporter today is over ₹35,000: not deductible, s.36(6)",IF(R89&gt;10000,"Asset paid in cash over ₹10,000 today: left out of its cost, s.39(2)",IF(AND(O89="T",N(G89)&gt;=20000),"Loan of ₹20,000 or more taken in cash: barred, s.185",IF(AND(O89="L",N(I89)&gt;=20000),"Loan of ₹20,000 or more repaid in cash: barred, s.188",IF(S89&gt;=200000,"₹2,00,000 or more in cash from this party today: barred, s.186",IF(T89&gt;=200000,"₹2,00,000 or more in cash for this event or order: barred, s.186","OK"))))))))))))))))</f>
        <v/>
      </c>
      <c r="O89">
        <f>IF(F89="","",IFERROR(VLOOKUP(F89,Lists!$A$2:$B$22,2,FALSE),"?"))</f>
        <v/>
      </c>
      <c r="P89">
        <f>IF(OR(O89&lt;&gt;"E",N(I89)=0),0,SUMIFS($I$16:$I$315,$B$16:$B$315,B89,$D$16:$D$315,D89,$O$16:$O$315,"E"))</f>
        <v/>
      </c>
      <c r="Q89">
        <f>IF(OR(O89&lt;&gt;"F",N(I89)=0),0,SUMIFS($I$16:$I$315,$B$16:$B$315,B89,$D$16:$D$315,D89,$O$16:$O$315,"F"))</f>
        <v/>
      </c>
      <c r="R89">
        <f>IF(OR(O89&lt;&gt;"A",N(I89)=0),0,SUMIFS($I$16:$I$315,$B$16:$B$315,B89,$D$16:$D$315,D89,$O$16:$O$315,"A"))</f>
        <v/>
      </c>
      <c r="S89">
        <f>IF(OR(O89&lt;&gt;"S",N(G89)=0),0,SUMIFS($G$16:$G$315,$B$16:$B$315,B89,$D$16:$D$315,D89,$O$16:$O$315,"S"))</f>
        <v/>
      </c>
      <c r="T89">
        <f>IF(OR(O89&lt;&gt;"S",E89="",N(G89)=0),0,SUMIFS($G$16:$G$315,$E$16:$E$315,E89,$O$16:$O$315,"S"))</f>
        <v/>
      </c>
      <c r="U89">
        <f>IF(O89="C2",0,N(G89))</f>
        <v/>
      </c>
      <c r="V89">
        <f>IF(O89="C1",0,N(I89))</f>
        <v/>
      </c>
      <c r="W89">
        <f>IF(O89="C1",0,N(H89))</f>
        <v/>
      </c>
      <c r="X89">
        <f>IF(O89="C2",0,N(J89))</f>
        <v/>
      </c>
      <c r="Y89">
        <f>IF(OR(M89="",M89="OK"),0,1)</f>
        <v/>
      </c>
    </row>
    <row r="90">
      <c r="B90" s="21" t="n"/>
      <c r="C90" s="22" t="n"/>
      <c r="D90" s="14" t="n"/>
      <c r="E90" s="22" t="n"/>
      <c r="F90" s="14" t="n"/>
      <c r="G90" s="23" t="n"/>
      <c r="H90" s="23" t="n"/>
      <c r="I90" s="23" t="n"/>
      <c r="J90" s="23" t="n"/>
      <c r="K90" s="24">
        <f>IF(COUNT(G90:J90)=0,"",N($E$8)+SUM(G$16:G90)-SUM(I$16:I90))</f>
        <v/>
      </c>
      <c r="L90" s="24">
        <f>IF(COUNT(G90:J90)=0,"",N($E$9)+SUM(H$16:H90)-SUM(J$16:J90))</f>
        <v/>
      </c>
      <c r="M90" s="25">
        <f>IF(COUNT(G90:J90)=0,"",IF(B90="","Enter the date",IF(D90="","Enter who was paid or who paid",IF(F90="","Pick a head of account",IF(O90="?","Pick a head from the list",IF(AND(O90&lt;&gt;"C1",O90&lt;&gt;"C2",N(G90)+N(H90)&gt;0,N(I90)+N(J90)&gt;0),"Put money in and money out on separate rows",IF(K90&lt;0,"Cash in hand below zero: an entry is missing or wrong",IF(AND(O90="C1",ROUND(N(I90)-N(H90),2)&lt;&gt;0),"Cash deposited: cash out and bank in should be equal",IF(AND(O90="C2",ROUND(N(J90)-N(G90),2)&lt;&gt;0),"Cash withdrawn: bank out and cash in should be equal",IF(P90&gt;10000,"Cash paid to this party today is over ₹10,000: not deductible, s.36(4)",IF(Q90&gt;35000,"Cash freight to this transporter today is over ₹35,000: not deductible, s.36(6)",IF(R90&gt;10000,"Asset paid in cash over ₹10,000 today: left out of its cost, s.39(2)",IF(AND(O90="T",N(G90)&gt;=20000),"Loan of ₹20,000 or more taken in cash: barred, s.185",IF(AND(O90="L",N(I90)&gt;=20000),"Loan of ₹20,000 or more repaid in cash: barred, s.188",IF(S90&gt;=200000,"₹2,00,000 or more in cash from this party today: barred, s.186",IF(T90&gt;=200000,"₹2,00,000 or more in cash for this event or order: barred, s.186","OK"))))))))))))))))</f>
        <v/>
      </c>
      <c r="O90">
        <f>IF(F90="","",IFERROR(VLOOKUP(F90,Lists!$A$2:$B$22,2,FALSE),"?"))</f>
        <v/>
      </c>
      <c r="P90">
        <f>IF(OR(O90&lt;&gt;"E",N(I90)=0),0,SUMIFS($I$16:$I$315,$B$16:$B$315,B90,$D$16:$D$315,D90,$O$16:$O$315,"E"))</f>
        <v/>
      </c>
      <c r="Q90">
        <f>IF(OR(O90&lt;&gt;"F",N(I90)=0),0,SUMIFS($I$16:$I$315,$B$16:$B$315,B90,$D$16:$D$315,D90,$O$16:$O$315,"F"))</f>
        <v/>
      </c>
      <c r="R90">
        <f>IF(OR(O90&lt;&gt;"A",N(I90)=0),0,SUMIFS($I$16:$I$315,$B$16:$B$315,B90,$D$16:$D$315,D90,$O$16:$O$315,"A"))</f>
        <v/>
      </c>
      <c r="S90">
        <f>IF(OR(O90&lt;&gt;"S",N(G90)=0),0,SUMIFS($G$16:$G$315,$B$16:$B$315,B90,$D$16:$D$315,D90,$O$16:$O$315,"S"))</f>
        <v/>
      </c>
      <c r="T90">
        <f>IF(OR(O90&lt;&gt;"S",E90="",N(G90)=0),0,SUMIFS($G$16:$G$315,$E$16:$E$315,E90,$O$16:$O$315,"S"))</f>
        <v/>
      </c>
      <c r="U90">
        <f>IF(O90="C2",0,N(G90))</f>
        <v/>
      </c>
      <c r="V90">
        <f>IF(O90="C1",0,N(I90))</f>
        <v/>
      </c>
      <c r="W90">
        <f>IF(O90="C1",0,N(H90))</f>
        <v/>
      </c>
      <c r="X90">
        <f>IF(O90="C2",0,N(J90))</f>
        <v/>
      </c>
      <c r="Y90">
        <f>IF(OR(M90="",M90="OK"),0,1)</f>
        <v/>
      </c>
    </row>
    <row r="91">
      <c r="B91" s="21" t="n"/>
      <c r="C91" s="22" t="n"/>
      <c r="D91" s="14" t="n"/>
      <c r="E91" s="22" t="n"/>
      <c r="F91" s="14" t="n"/>
      <c r="G91" s="23" t="n"/>
      <c r="H91" s="23" t="n"/>
      <c r="I91" s="23" t="n"/>
      <c r="J91" s="23" t="n"/>
      <c r="K91" s="24">
        <f>IF(COUNT(G91:J91)=0,"",N($E$8)+SUM(G$16:G91)-SUM(I$16:I91))</f>
        <v/>
      </c>
      <c r="L91" s="24">
        <f>IF(COUNT(G91:J91)=0,"",N($E$9)+SUM(H$16:H91)-SUM(J$16:J91))</f>
        <v/>
      </c>
      <c r="M91" s="25">
        <f>IF(COUNT(G91:J91)=0,"",IF(B91="","Enter the date",IF(D91="","Enter who was paid or who paid",IF(F91="","Pick a head of account",IF(O91="?","Pick a head from the list",IF(AND(O91&lt;&gt;"C1",O91&lt;&gt;"C2",N(G91)+N(H91)&gt;0,N(I91)+N(J91)&gt;0),"Put money in and money out on separate rows",IF(K91&lt;0,"Cash in hand below zero: an entry is missing or wrong",IF(AND(O91="C1",ROUND(N(I91)-N(H91),2)&lt;&gt;0),"Cash deposited: cash out and bank in should be equal",IF(AND(O91="C2",ROUND(N(J91)-N(G91),2)&lt;&gt;0),"Cash withdrawn: bank out and cash in should be equal",IF(P91&gt;10000,"Cash paid to this party today is over ₹10,000: not deductible, s.36(4)",IF(Q91&gt;35000,"Cash freight to this transporter today is over ₹35,000: not deductible, s.36(6)",IF(R91&gt;10000,"Asset paid in cash over ₹10,000 today: left out of its cost, s.39(2)",IF(AND(O91="T",N(G91)&gt;=20000),"Loan of ₹20,000 or more taken in cash: barred, s.185",IF(AND(O91="L",N(I91)&gt;=20000),"Loan of ₹20,000 or more repaid in cash: barred, s.188",IF(S91&gt;=200000,"₹2,00,000 or more in cash from this party today: barred, s.186",IF(T91&gt;=200000,"₹2,00,000 or more in cash for this event or order: barred, s.186","OK"))))))))))))))))</f>
        <v/>
      </c>
      <c r="O91">
        <f>IF(F91="","",IFERROR(VLOOKUP(F91,Lists!$A$2:$B$22,2,FALSE),"?"))</f>
        <v/>
      </c>
      <c r="P91">
        <f>IF(OR(O91&lt;&gt;"E",N(I91)=0),0,SUMIFS($I$16:$I$315,$B$16:$B$315,B91,$D$16:$D$315,D91,$O$16:$O$315,"E"))</f>
        <v/>
      </c>
      <c r="Q91">
        <f>IF(OR(O91&lt;&gt;"F",N(I91)=0),0,SUMIFS($I$16:$I$315,$B$16:$B$315,B91,$D$16:$D$315,D91,$O$16:$O$315,"F"))</f>
        <v/>
      </c>
      <c r="R91">
        <f>IF(OR(O91&lt;&gt;"A",N(I91)=0),0,SUMIFS($I$16:$I$315,$B$16:$B$315,B91,$D$16:$D$315,D91,$O$16:$O$315,"A"))</f>
        <v/>
      </c>
      <c r="S91">
        <f>IF(OR(O91&lt;&gt;"S",N(G91)=0),0,SUMIFS($G$16:$G$315,$B$16:$B$315,B91,$D$16:$D$315,D91,$O$16:$O$315,"S"))</f>
        <v/>
      </c>
      <c r="T91">
        <f>IF(OR(O91&lt;&gt;"S",E91="",N(G91)=0),0,SUMIFS($G$16:$G$315,$E$16:$E$315,E91,$O$16:$O$315,"S"))</f>
        <v/>
      </c>
      <c r="U91">
        <f>IF(O91="C2",0,N(G91))</f>
        <v/>
      </c>
      <c r="V91">
        <f>IF(O91="C1",0,N(I91))</f>
        <v/>
      </c>
      <c r="W91">
        <f>IF(O91="C1",0,N(H91))</f>
        <v/>
      </c>
      <c r="X91">
        <f>IF(O91="C2",0,N(J91))</f>
        <v/>
      </c>
      <c r="Y91">
        <f>IF(OR(M91="",M91="OK"),0,1)</f>
        <v/>
      </c>
    </row>
    <row r="92">
      <c r="B92" s="21" t="n"/>
      <c r="C92" s="22" t="n"/>
      <c r="D92" s="14" t="n"/>
      <c r="E92" s="22" t="n"/>
      <c r="F92" s="14" t="n"/>
      <c r="G92" s="23" t="n"/>
      <c r="H92" s="23" t="n"/>
      <c r="I92" s="23" t="n"/>
      <c r="J92" s="23" t="n"/>
      <c r="K92" s="24">
        <f>IF(COUNT(G92:J92)=0,"",N($E$8)+SUM(G$16:G92)-SUM(I$16:I92))</f>
        <v/>
      </c>
      <c r="L92" s="24">
        <f>IF(COUNT(G92:J92)=0,"",N($E$9)+SUM(H$16:H92)-SUM(J$16:J92))</f>
        <v/>
      </c>
      <c r="M92" s="25">
        <f>IF(COUNT(G92:J92)=0,"",IF(B92="","Enter the date",IF(D92="","Enter who was paid or who paid",IF(F92="","Pick a head of account",IF(O92="?","Pick a head from the list",IF(AND(O92&lt;&gt;"C1",O92&lt;&gt;"C2",N(G92)+N(H92)&gt;0,N(I92)+N(J92)&gt;0),"Put money in and money out on separate rows",IF(K92&lt;0,"Cash in hand below zero: an entry is missing or wrong",IF(AND(O92="C1",ROUND(N(I92)-N(H92),2)&lt;&gt;0),"Cash deposited: cash out and bank in should be equal",IF(AND(O92="C2",ROUND(N(J92)-N(G92),2)&lt;&gt;0),"Cash withdrawn: bank out and cash in should be equal",IF(P92&gt;10000,"Cash paid to this party today is over ₹10,000: not deductible, s.36(4)",IF(Q92&gt;35000,"Cash freight to this transporter today is over ₹35,000: not deductible, s.36(6)",IF(R92&gt;10000,"Asset paid in cash over ₹10,000 today: left out of its cost, s.39(2)",IF(AND(O92="T",N(G92)&gt;=20000),"Loan of ₹20,000 or more taken in cash: barred, s.185",IF(AND(O92="L",N(I92)&gt;=20000),"Loan of ₹20,000 or more repaid in cash: barred, s.188",IF(S92&gt;=200000,"₹2,00,000 or more in cash from this party today: barred, s.186",IF(T92&gt;=200000,"₹2,00,000 or more in cash for this event or order: barred, s.186","OK"))))))))))))))))</f>
        <v/>
      </c>
      <c r="O92">
        <f>IF(F92="","",IFERROR(VLOOKUP(F92,Lists!$A$2:$B$22,2,FALSE),"?"))</f>
        <v/>
      </c>
      <c r="P92">
        <f>IF(OR(O92&lt;&gt;"E",N(I92)=0),0,SUMIFS($I$16:$I$315,$B$16:$B$315,B92,$D$16:$D$315,D92,$O$16:$O$315,"E"))</f>
        <v/>
      </c>
      <c r="Q92">
        <f>IF(OR(O92&lt;&gt;"F",N(I92)=0),0,SUMIFS($I$16:$I$315,$B$16:$B$315,B92,$D$16:$D$315,D92,$O$16:$O$315,"F"))</f>
        <v/>
      </c>
      <c r="R92">
        <f>IF(OR(O92&lt;&gt;"A",N(I92)=0),0,SUMIFS($I$16:$I$315,$B$16:$B$315,B92,$D$16:$D$315,D92,$O$16:$O$315,"A"))</f>
        <v/>
      </c>
      <c r="S92">
        <f>IF(OR(O92&lt;&gt;"S",N(G92)=0),0,SUMIFS($G$16:$G$315,$B$16:$B$315,B92,$D$16:$D$315,D92,$O$16:$O$315,"S"))</f>
        <v/>
      </c>
      <c r="T92">
        <f>IF(OR(O92&lt;&gt;"S",E92="",N(G92)=0),0,SUMIFS($G$16:$G$315,$E$16:$E$315,E92,$O$16:$O$315,"S"))</f>
        <v/>
      </c>
      <c r="U92">
        <f>IF(O92="C2",0,N(G92))</f>
        <v/>
      </c>
      <c r="V92">
        <f>IF(O92="C1",0,N(I92))</f>
        <v/>
      </c>
      <c r="W92">
        <f>IF(O92="C1",0,N(H92))</f>
        <v/>
      </c>
      <c r="X92">
        <f>IF(O92="C2",0,N(J92))</f>
        <v/>
      </c>
      <c r="Y92">
        <f>IF(OR(M92="",M92="OK"),0,1)</f>
        <v/>
      </c>
    </row>
    <row r="93">
      <c r="B93" s="21" t="n"/>
      <c r="C93" s="22" t="n"/>
      <c r="D93" s="14" t="n"/>
      <c r="E93" s="22" t="n"/>
      <c r="F93" s="14" t="n"/>
      <c r="G93" s="23" t="n"/>
      <c r="H93" s="23" t="n"/>
      <c r="I93" s="23" t="n"/>
      <c r="J93" s="23" t="n"/>
      <c r="K93" s="24">
        <f>IF(COUNT(G93:J93)=0,"",N($E$8)+SUM(G$16:G93)-SUM(I$16:I93))</f>
        <v/>
      </c>
      <c r="L93" s="24">
        <f>IF(COUNT(G93:J93)=0,"",N($E$9)+SUM(H$16:H93)-SUM(J$16:J93))</f>
        <v/>
      </c>
      <c r="M93" s="25">
        <f>IF(COUNT(G93:J93)=0,"",IF(B93="","Enter the date",IF(D93="","Enter who was paid or who paid",IF(F93="","Pick a head of account",IF(O93="?","Pick a head from the list",IF(AND(O93&lt;&gt;"C1",O93&lt;&gt;"C2",N(G93)+N(H93)&gt;0,N(I93)+N(J93)&gt;0),"Put money in and money out on separate rows",IF(K93&lt;0,"Cash in hand below zero: an entry is missing or wrong",IF(AND(O93="C1",ROUND(N(I93)-N(H93),2)&lt;&gt;0),"Cash deposited: cash out and bank in should be equal",IF(AND(O93="C2",ROUND(N(J93)-N(G93),2)&lt;&gt;0),"Cash withdrawn: bank out and cash in should be equal",IF(P93&gt;10000,"Cash paid to this party today is over ₹10,000: not deductible, s.36(4)",IF(Q93&gt;35000,"Cash freight to this transporter today is over ₹35,000: not deductible, s.36(6)",IF(R93&gt;10000,"Asset paid in cash over ₹10,000 today: left out of its cost, s.39(2)",IF(AND(O93="T",N(G93)&gt;=20000),"Loan of ₹20,000 or more taken in cash: barred, s.185",IF(AND(O93="L",N(I93)&gt;=20000),"Loan of ₹20,000 or more repaid in cash: barred, s.188",IF(S93&gt;=200000,"₹2,00,000 or more in cash from this party today: barred, s.186",IF(T93&gt;=200000,"₹2,00,000 or more in cash for this event or order: barred, s.186","OK"))))))))))))))))</f>
        <v/>
      </c>
      <c r="O93">
        <f>IF(F93="","",IFERROR(VLOOKUP(F93,Lists!$A$2:$B$22,2,FALSE),"?"))</f>
        <v/>
      </c>
      <c r="P93">
        <f>IF(OR(O93&lt;&gt;"E",N(I93)=0),0,SUMIFS($I$16:$I$315,$B$16:$B$315,B93,$D$16:$D$315,D93,$O$16:$O$315,"E"))</f>
        <v/>
      </c>
      <c r="Q93">
        <f>IF(OR(O93&lt;&gt;"F",N(I93)=0),0,SUMIFS($I$16:$I$315,$B$16:$B$315,B93,$D$16:$D$315,D93,$O$16:$O$315,"F"))</f>
        <v/>
      </c>
      <c r="R93">
        <f>IF(OR(O93&lt;&gt;"A",N(I93)=0),0,SUMIFS($I$16:$I$315,$B$16:$B$315,B93,$D$16:$D$315,D93,$O$16:$O$315,"A"))</f>
        <v/>
      </c>
      <c r="S93">
        <f>IF(OR(O93&lt;&gt;"S",N(G93)=0),0,SUMIFS($G$16:$G$315,$B$16:$B$315,B93,$D$16:$D$315,D93,$O$16:$O$315,"S"))</f>
        <v/>
      </c>
      <c r="T93">
        <f>IF(OR(O93&lt;&gt;"S",E93="",N(G93)=0),0,SUMIFS($G$16:$G$315,$E$16:$E$315,E93,$O$16:$O$315,"S"))</f>
        <v/>
      </c>
      <c r="U93">
        <f>IF(O93="C2",0,N(G93))</f>
        <v/>
      </c>
      <c r="V93">
        <f>IF(O93="C1",0,N(I93))</f>
        <v/>
      </c>
      <c r="W93">
        <f>IF(O93="C1",0,N(H93))</f>
        <v/>
      </c>
      <c r="X93">
        <f>IF(O93="C2",0,N(J93))</f>
        <v/>
      </c>
      <c r="Y93">
        <f>IF(OR(M93="",M93="OK"),0,1)</f>
        <v/>
      </c>
    </row>
    <row r="94">
      <c r="B94" s="21" t="n"/>
      <c r="C94" s="22" t="n"/>
      <c r="D94" s="14" t="n"/>
      <c r="E94" s="22" t="n"/>
      <c r="F94" s="14" t="n"/>
      <c r="G94" s="23" t="n"/>
      <c r="H94" s="23" t="n"/>
      <c r="I94" s="23" t="n"/>
      <c r="J94" s="23" t="n"/>
      <c r="K94" s="24">
        <f>IF(COUNT(G94:J94)=0,"",N($E$8)+SUM(G$16:G94)-SUM(I$16:I94))</f>
        <v/>
      </c>
      <c r="L94" s="24">
        <f>IF(COUNT(G94:J94)=0,"",N($E$9)+SUM(H$16:H94)-SUM(J$16:J94))</f>
        <v/>
      </c>
      <c r="M94" s="25">
        <f>IF(COUNT(G94:J94)=0,"",IF(B94="","Enter the date",IF(D94="","Enter who was paid or who paid",IF(F94="","Pick a head of account",IF(O94="?","Pick a head from the list",IF(AND(O94&lt;&gt;"C1",O94&lt;&gt;"C2",N(G94)+N(H94)&gt;0,N(I94)+N(J94)&gt;0),"Put money in and money out on separate rows",IF(K94&lt;0,"Cash in hand below zero: an entry is missing or wrong",IF(AND(O94="C1",ROUND(N(I94)-N(H94),2)&lt;&gt;0),"Cash deposited: cash out and bank in should be equal",IF(AND(O94="C2",ROUND(N(J94)-N(G94),2)&lt;&gt;0),"Cash withdrawn: bank out and cash in should be equal",IF(P94&gt;10000,"Cash paid to this party today is over ₹10,000: not deductible, s.36(4)",IF(Q94&gt;35000,"Cash freight to this transporter today is over ₹35,000: not deductible, s.36(6)",IF(R94&gt;10000,"Asset paid in cash over ₹10,000 today: left out of its cost, s.39(2)",IF(AND(O94="T",N(G94)&gt;=20000),"Loan of ₹20,000 or more taken in cash: barred, s.185",IF(AND(O94="L",N(I94)&gt;=20000),"Loan of ₹20,000 or more repaid in cash: barred, s.188",IF(S94&gt;=200000,"₹2,00,000 or more in cash from this party today: barred, s.186",IF(T94&gt;=200000,"₹2,00,000 or more in cash for this event or order: barred, s.186","OK"))))))))))))))))</f>
        <v/>
      </c>
      <c r="O94">
        <f>IF(F94="","",IFERROR(VLOOKUP(F94,Lists!$A$2:$B$22,2,FALSE),"?"))</f>
        <v/>
      </c>
      <c r="P94">
        <f>IF(OR(O94&lt;&gt;"E",N(I94)=0),0,SUMIFS($I$16:$I$315,$B$16:$B$315,B94,$D$16:$D$315,D94,$O$16:$O$315,"E"))</f>
        <v/>
      </c>
      <c r="Q94">
        <f>IF(OR(O94&lt;&gt;"F",N(I94)=0),0,SUMIFS($I$16:$I$315,$B$16:$B$315,B94,$D$16:$D$315,D94,$O$16:$O$315,"F"))</f>
        <v/>
      </c>
      <c r="R94">
        <f>IF(OR(O94&lt;&gt;"A",N(I94)=0),0,SUMIFS($I$16:$I$315,$B$16:$B$315,B94,$D$16:$D$315,D94,$O$16:$O$315,"A"))</f>
        <v/>
      </c>
      <c r="S94">
        <f>IF(OR(O94&lt;&gt;"S",N(G94)=0),0,SUMIFS($G$16:$G$315,$B$16:$B$315,B94,$D$16:$D$315,D94,$O$16:$O$315,"S"))</f>
        <v/>
      </c>
      <c r="T94">
        <f>IF(OR(O94&lt;&gt;"S",E94="",N(G94)=0),0,SUMIFS($G$16:$G$315,$E$16:$E$315,E94,$O$16:$O$315,"S"))</f>
        <v/>
      </c>
      <c r="U94">
        <f>IF(O94="C2",0,N(G94))</f>
        <v/>
      </c>
      <c r="V94">
        <f>IF(O94="C1",0,N(I94))</f>
        <v/>
      </c>
      <c r="W94">
        <f>IF(O94="C1",0,N(H94))</f>
        <v/>
      </c>
      <c r="X94">
        <f>IF(O94="C2",0,N(J94))</f>
        <v/>
      </c>
      <c r="Y94">
        <f>IF(OR(M94="",M94="OK"),0,1)</f>
        <v/>
      </c>
    </row>
    <row r="95">
      <c r="B95" s="21" t="n"/>
      <c r="C95" s="22" t="n"/>
      <c r="D95" s="14" t="n"/>
      <c r="E95" s="22" t="n"/>
      <c r="F95" s="14" t="n"/>
      <c r="G95" s="23" t="n"/>
      <c r="H95" s="23" t="n"/>
      <c r="I95" s="23" t="n"/>
      <c r="J95" s="23" t="n"/>
      <c r="K95" s="24">
        <f>IF(COUNT(G95:J95)=0,"",N($E$8)+SUM(G$16:G95)-SUM(I$16:I95))</f>
        <v/>
      </c>
      <c r="L95" s="24">
        <f>IF(COUNT(G95:J95)=0,"",N($E$9)+SUM(H$16:H95)-SUM(J$16:J95))</f>
        <v/>
      </c>
      <c r="M95" s="25">
        <f>IF(COUNT(G95:J95)=0,"",IF(B95="","Enter the date",IF(D95="","Enter who was paid or who paid",IF(F95="","Pick a head of account",IF(O95="?","Pick a head from the list",IF(AND(O95&lt;&gt;"C1",O95&lt;&gt;"C2",N(G95)+N(H95)&gt;0,N(I95)+N(J95)&gt;0),"Put money in and money out on separate rows",IF(K95&lt;0,"Cash in hand below zero: an entry is missing or wrong",IF(AND(O95="C1",ROUND(N(I95)-N(H95),2)&lt;&gt;0),"Cash deposited: cash out and bank in should be equal",IF(AND(O95="C2",ROUND(N(J95)-N(G95),2)&lt;&gt;0),"Cash withdrawn: bank out and cash in should be equal",IF(P95&gt;10000,"Cash paid to this party today is over ₹10,000: not deductible, s.36(4)",IF(Q95&gt;35000,"Cash freight to this transporter today is over ₹35,000: not deductible, s.36(6)",IF(R95&gt;10000,"Asset paid in cash over ₹10,000 today: left out of its cost, s.39(2)",IF(AND(O95="T",N(G95)&gt;=20000),"Loan of ₹20,000 or more taken in cash: barred, s.185",IF(AND(O95="L",N(I95)&gt;=20000),"Loan of ₹20,000 or more repaid in cash: barred, s.188",IF(S95&gt;=200000,"₹2,00,000 or more in cash from this party today: barred, s.186",IF(T95&gt;=200000,"₹2,00,000 or more in cash for this event or order: barred, s.186","OK"))))))))))))))))</f>
        <v/>
      </c>
      <c r="O95">
        <f>IF(F95="","",IFERROR(VLOOKUP(F95,Lists!$A$2:$B$22,2,FALSE),"?"))</f>
        <v/>
      </c>
      <c r="P95">
        <f>IF(OR(O95&lt;&gt;"E",N(I95)=0),0,SUMIFS($I$16:$I$315,$B$16:$B$315,B95,$D$16:$D$315,D95,$O$16:$O$315,"E"))</f>
        <v/>
      </c>
      <c r="Q95">
        <f>IF(OR(O95&lt;&gt;"F",N(I95)=0),0,SUMIFS($I$16:$I$315,$B$16:$B$315,B95,$D$16:$D$315,D95,$O$16:$O$315,"F"))</f>
        <v/>
      </c>
      <c r="R95">
        <f>IF(OR(O95&lt;&gt;"A",N(I95)=0),0,SUMIFS($I$16:$I$315,$B$16:$B$315,B95,$D$16:$D$315,D95,$O$16:$O$315,"A"))</f>
        <v/>
      </c>
      <c r="S95">
        <f>IF(OR(O95&lt;&gt;"S",N(G95)=0),0,SUMIFS($G$16:$G$315,$B$16:$B$315,B95,$D$16:$D$315,D95,$O$16:$O$315,"S"))</f>
        <v/>
      </c>
      <c r="T95">
        <f>IF(OR(O95&lt;&gt;"S",E95="",N(G95)=0),0,SUMIFS($G$16:$G$315,$E$16:$E$315,E95,$O$16:$O$315,"S"))</f>
        <v/>
      </c>
      <c r="U95">
        <f>IF(O95="C2",0,N(G95))</f>
        <v/>
      </c>
      <c r="V95">
        <f>IF(O95="C1",0,N(I95))</f>
        <v/>
      </c>
      <c r="W95">
        <f>IF(O95="C1",0,N(H95))</f>
        <v/>
      </c>
      <c r="X95">
        <f>IF(O95="C2",0,N(J95))</f>
        <v/>
      </c>
      <c r="Y95">
        <f>IF(OR(M95="",M95="OK"),0,1)</f>
        <v/>
      </c>
    </row>
    <row r="96">
      <c r="B96" s="21" t="n"/>
      <c r="C96" s="22" t="n"/>
      <c r="D96" s="14" t="n"/>
      <c r="E96" s="22" t="n"/>
      <c r="F96" s="14" t="n"/>
      <c r="G96" s="23" t="n"/>
      <c r="H96" s="23" t="n"/>
      <c r="I96" s="23" t="n"/>
      <c r="J96" s="23" t="n"/>
      <c r="K96" s="24">
        <f>IF(COUNT(G96:J96)=0,"",N($E$8)+SUM(G$16:G96)-SUM(I$16:I96))</f>
        <v/>
      </c>
      <c r="L96" s="24">
        <f>IF(COUNT(G96:J96)=0,"",N($E$9)+SUM(H$16:H96)-SUM(J$16:J96))</f>
        <v/>
      </c>
      <c r="M96" s="25">
        <f>IF(COUNT(G96:J96)=0,"",IF(B96="","Enter the date",IF(D96="","Enter who was paid or who paid",IF(F96="","Pick a head of account",IF(O96="?","Pick a head from the list",IF(AND(O96&lt;&gt;"C1",O96&lt;&gt;"C2",N(G96)+N(H96)&gt;0,N(I96)+N(J96)&gt;0),"Put money in and money out on separate rows",IF(K96&lt;0,"Cash in hand below zero: an entry is missing or wrong",IF(AND(O96="C1",ROUND(N(I96)-N(H96),2)&lt;&gt;0),"Cash deposited: cash out and bank in should be equal",IF(AND(O96="C2",ROUND(N(J96)-N(G96),2)&lt;&gt;0),"Cash withdrawn: bank out and cash in should be equal",IF(P96&gt;10000,"Cash paid to this party today is over ₹10,000: not deductible, s.36(4)",IF(Q96&gt;35000,"Cash freight to this transporter today is over ₹35,000: not deductible, s.36(6)",IF(R96&gt;10000,"Asset paid in cash over ₹10,000 today: left out of its cost, s.39(2)",IF(AND(O96="T",N(G96)&gt;=20000),"Loan of ₹20,000 or more taken in cash: barred, s.185",IF(AND(O96="L",N(I96)&gt;=20000),"Loan of ₹20,000 or more repaid in cash: barred, s.188",IF(S96&gt;=200000,"₹2,00,000 or more in cash from this party today: barred, s.186",IF(T96&gt;=200000,"₹2,00,000 or more in cash for this event or order: barred, s.186","OK"))))))))))))))))</f>
        <v/>
      </c>
      <c r="O96">
        <f>IF(F96="","",IFERROR(VLOOKUP(F96,Lists!$A$2:$B$22,2,FALSE),"?"))</f>
        <v/>
      </c>
      <c r="P96">
        <f>IF(OR(O96&lt;&gt;"E",N(I96)=0),0,SUMIFS($I$16:$I$315,$B$16:$B$315,B96,$D$16:$D$315,D96,$O$16:$O$315,"E"))</f>
        <v/>
      </c>
      <c r="Q96">
        <f>IF(OR(O96&lt;&gt;"F",N(I96)=0),0,SUMIFS($I$16:$I$315,$B$16:$B$315,B96,$D$16:$D$315,D96,$O$16:$O$315,"F"))</f>
        <v/>
      </c>
      <c r="R96">
        <f>IF(OR(O96&lt;&gt;"A",N(I96)=0),0,SUMIFS($I$16:$I$315,$B$16:$B$315,B96,$D$16:$D$315,D96,$O$16:$O$315,"A"))</f>
        <v/>
      </c>
      <c r="S96">
        <f>IF(OR(O96&lt;&gt;"S",N(G96)=0),0,SUMIFS($G$16:$G$315,$B$16:$B$315,B96,$D$16:$D$315,D96,$O$16:$O$315,"S"))</f>
        <v/>
      </c>
      <c r="T96">
        <f>IF(OR(O96&lt;&gt;"S",E96="",N(G96)=0),0,SUMIFS($G$16:$G$315,$E$16:$E$315,E96,$O$16:$O$315,"S"))</f>
        <v/>
      </c>
      <c r="U96">
        <f>IF(O96="C2",0,N(G96))</f>
        <v/>
      </c>
      <c r="V96">
        <f>IF(O96="C1",0,N(I96))</f>
        <v/>
      </c>
      <c r="W96">
        <f>IF(O96="C1",0,N(H96))</f>
        <v/>
      </c>
      <c r="X96">
        <f>IF(O96="C2",0,N(J96))</f>
        <v/>
      </c>
      <c r="Y96">
        <f>IF(OR(M96="",M96="OK"),0,1)</f>
        <v/>
      </c>
    </row>
    <row r="97">
      <c r="B97" s="21" t="n"/>
      <c r="C97" s="22" t="n"/>
      <c r="D97" s="14" t="n"/>
      <c r="E97" s="22" t="n"/>
      <c r="F97" s="14" t="n"/>
      <c r="G97" s="23" t="n"/>
      <c r="H97" s="23" t="n"/>
      <c r="I97" s="23" t="n"/>
      <c r="J97" s="23" t="n"/>
      <c r="K97" s="24">
        <f>IF(COUNT(G97:J97)=0,"",N($E$8)+SUM(G$16:G97)-SUM(I$16:I97))</f>
        <v/>
      </c>
      <c r="L97" s="24">
        <f>IF(COUNT(G97:J97)=0,"",N($E$9)+SUM(H$16:H97)-SUM(J$16:J97))</f>
        <v/>
      </c>
      <c r="M97" s="25">
        <f>IF(COUNT(G97:J97)=0,"",IF(B97="","Enter the date",IF(D97="","Enter who was paid or who paid",IF(F97="","Pick a head of account",IF(O97="?","Pick a head from the list",IF(AND(O97&lt;&gt;"C1",O97&lt;&gt;"C2",N(G97)+N(H97)&gt;0,N(I97)+N(J97)&gt;0),"Put money in and money out on separate rows",IF(K97&lt;0,"Cash in hand below zero: an entry is missing or wrong",IF(AND(O97="C1",ROUND(N(I97)-N(H97),2)&lt;&gt;0),"Cash deposited: cash out and bank in should be equal",IF(AND(O97="C2",ROUND(N(J97)-N(G97),2)&lt;&gt;0),"Cash withdrawn: bank out and cash in should be equal",IF(P97&gt;10000,"Cash paid to this party today is over ₹10,000: not deductible, s.36(4)",IF(Q97&gt;35000,"Cash freight to this transporter today is over ₹35,000: not deductible, s.36(6)",IF(R97&gt;10000,"Asset paid in cash over ₹10,000 today: left out of its cost, s.39(2)",IF(AND(O97="T",N(G97)&gt;=20000),"Loan of ₹20,000 or more taken in cash: barred, s.185",IF(AND(O97="L",N(I97)&gt;=20000),"Loan of ₹20,000 or more repaid in cash: barred, s.188",IF(S97&gt;=200000,"₹2,00,000 or more in cash from this party today: barred, s.186",IF(T97&gt;=200000,"₹2,00,000 or more in cash for this event or order: barred, s.186","OK"))))))))))))))))</f>
        <v/>
      </c>
      <c r="O97">
        <f>IF(F97="","",IFERROR(VLOOKUP(F97,Lists!$A$2:$B$22,2,FALSE),"?"))</f>
        <v/>
      </c>
      <c r="P97">
        <f>IF(OR(O97&lt;&gt;"E",N(I97)=0),0,SUMIFS($I$16:$I$315,$B$16:$B$315,B97,$D$16:$D$315,D97,$O$16:$O$315,"E"))</f>
        <v/>
      </c>
      <c r="Q97">
        <f>IF(OR(O97&lt;&gt;"F",N(I97)=0),0,SUMIFS($I$16:$I$315,$B$16:$B$315,B97,$D$16:$D$315,D97,$O$16:$O$315,"F"))</f>
        <v/>
      </c>
      <c r="R97">
        <f>IF(OR(O97&lt;&gt;"A",N(I97)=0),0,SUMIFS($I$16:$I$315,$B$16:$B$315,B97,$D$16:$D$315,D97,$O$16:$O$315,"A"))</f>
        <v/>
      </c>
      <c r="S97">
        <f>IF(OR(O97&lt;&gt;"S",N(G97)=0),0,SUMIFS($G$16:$G$315,$B$16:$B$315,B97,$D$16:$D$315,D97,$O$16:$O$315,"S"))</f>
        <v/>
      </c>
      <c r="T97">
        <f>IF(OR(O97&lt;&gt;"S",E97="",N(G97)=0),0,SUMIFS($G$16:$G$315,$E$16:$E$315,E97,$O$16:$O$315,"S"))</f>
        <v/>
      </c>
      <c r="U97">
        <f>IF(O97="C2",0,N(G97))</f>
        <v/>
      </c>
      <c r="V97">
        <f>IF(O97="C1",0,N(I97))</f>
        <v/>
      </c>
      <c r="W97">
        <f>IF(O97="C1",0,N(H97))</f>
        <v/>
      </c>
      <c r="X97">
        <f>IF(O97="C2",0,N(J97))</f>
        <v/>
      </c>
      <c r="Y97">
        <f>IF(OR(M97="",M97="OK"),0,1)</f>
        <v/>
      </c>
    </row>
    <row r="98">
      <c r="B98" s="21" t="n"/>
      <c r="C98" s="22" t="n"/>
      <c r="D98" s="14" t="n"/>
      <c r="E98" s="22" t="n"/>
      <c r="F98" s="14" t="n"/>
      <c r="G98" s="23" t="n"/>
      <c r="H98" s="23" t="n"/>
      <c r="I98" s="23" t="n"/>
      <c r="J98" s="23" t="n"/>
      <c r="K98" s="24">
        <f>IF(COUNT(G98:J98)=0,"",N($E$8)+SUM(G$16:G98)-SUM(I$16:I98))</f>
        <v/>
      </c>
      <c r="L98" s="24">
        <f>IF(COUNT(G98:J98)=0,"",N($E$9)+SUM(H$16:H98)-SUM(J$16:J98))</f>
        <v/>
      </c>
      <c r="M98" s="25">
        <f>IF(COUNT(G98:J98)=0,"",IF(B98="","Enter the date",IF(D98="","Enter who was paid or who paid",IF(F98="","Pick a head of account",IF(O98="?","Pick a head from the list",IF(AND(O98&lt;&gt;"C1",O98&lt;&gt;"C2",N(G98)+N(H98)&gt;0,N(I98)+N(J98)&gt;0),"Put money in and money out on separate rows",IF(K98&lt;0,"Cash in hand below zero: an entry is missing or wrong",IF(AND(O98="C1",ROUND(N(I98)-N(H98),2)&lt;&gt;0),"Cash deposited: cash out and bank in should be equal",IF(AND(O98="C2",ROUND(N(J98)-N(G98),2)&lt;&gt;0),"Cash withdrawn: bank out and cash in should be equal",IF(P98&gt;10000,"Cash paid to this party today is over ₹10,000: not deductible, s.36(4)",IF(Q98&gt;35000,"Cash freight to this transporter today is over ₹35,000: not deductible, s.36(6)",IF(R98&gt;10000,"Asset paid in cash over ₹10,000 today: left out of its cost, s.39(2)",IF(AND(O98="T",N(G98)&gt;=20000),"Loan of ₹20,000 or more taken in cash: barred, s.185",IF(AND(O98="L",N(I98)&gt;=20000),"Loan of ₹20,000 or more repaid in cash: barred, s.188",IF(S98&gt;=200000,"₹2,00,000 or more in cash from this party today: barred, s.186",IF(T98&gt;=200000,"₹2,00,000 or more in cash for this event or order: barred, s.186","OK"))))))))))))))))</f>
        <v/>
      </c>
      <c r="O98">
        <f>IF(F98="","",IFERROR(VLOOKUP(F98,Lists!$A$2:$B$22,2,FALSE),"?"))</f>
        <v/>
      </c>
      <c r="P98">
        <f>IF(OR(O98&lt;&gt;"E",N(I98)=0),0,SUMIFS($I$16:$I$315,$B$16:$B$315,B98,$D$16:$D$315,D98,$O$16:$O$315,"E"))</f>
        <v/>
      </c>
      <c r="Q98">
        <f>IF(OR(O98&lt;&gt;"F",N(I98)=0),0,SUMIFS($I$16:$I$315,$B$16:$B$315,B98,$D$16:$D$315,D98,$O$16:$O$315,"F"))</f>
        <v/>
      </c>
      <c r="R98">
        <f>IF(OR(O98&lt;&gt;"A",N(I98)=0),0,SUMIFS($I$16:$I$315,$B$16:$B$315,B98,$D$16:$D$315,D98,$O$16:$O$315,"A"))</f>
        <v/>
      </c>
      <c r="S98">
        <f>IF(OR(O98&lt;&gt;"S",N(G98)=0),0,SUMIFS($G$16:$G$315,$B$16:$B$315,B98,$D$16:$D$315,D98,$O$16:$O$315,"S"))</f>
        <v/>
      </c>
      <c r="T98">
        <f>IF(OR(O98&lt;&gt;"S",E98="",N(G98)=0),0,SUMIFS($G$16:$G$315,$E$16:$E$315,E98,$O$16:$O$315,"S"))</f>
        <v/>
      </c>
      <c r="U98">
        <f>IF(O98="C2",0,N(G98))</f>
        <v/>
      </c>
      <c r="V98">
        <f>IF(O98="C1",0,N(I98))</f>
        <v/>
      </c>
      <c r="W98">
        <f>IF(O98="C1",0,N(H98))</f>
        <v/>
      </c>
      <c r="X98">
        <f>IF(O98="C2",0,N(J98))</f>
        <v/>
      </c>
      <c r="Y98">
        <f>IF(OR(M98="",M98="OK"),0,1)</f>
        <v/>
      </c>
    </row>
    <row r="99">
      <c r="B99" s="21" t="n"/>
      <c r="C99" s="22" t="n"/>
      <c r="D99" s="14" t="n"/>
      <c r="E99" s="22" t="n"/>
      <c r="F99" s="14" t="n"/>
      <c r="G99" s="23" t="n"/>
      <c r="H99" s="23" t="n"/>
      <c r="I99" s="23" t="n"/>
      <c r="J99" s="23" t="n"/>
      <c r="K99" s="24">
        <f>IF(COUNT(G99:J99)=0,"",N($E$8)+SUM(G$16:G99)-SUM(I$16:I99))</f>
        <v/>
      </c>
      <c r="L99" s="24">
        <f>IF(COUNT(G99:J99)=0,"",N($E$9)+SUM(H$16:H99)-SUM(J$16:J99))</f>
        <v/>
      </c>
      <c r="M99" s="25">
        <f>IF(COUNT(G99:J99)=0,"",IF(B99="","Enter the date",IF(D99="","Enter who was paid or who paid",IF(F99="","Pick a head of account",IF(O99="?","Pick a head from the list",IF(AND(O99&lt;&gt;"C1",O99&lt;&gt;"C2",N(G99)+N(H99)&gt;0,N(I99)+N(J99)&gt;0),"Put money in and money out on separate rows",IF(K99&lt;0,"Cash in hand below zero: an entry is missing or wrong",IF(AND(O99="C1",ROUND(N(I99)-N(H99),2)&lt;&gt;0),"Cash deposited: cash out and bank in should be equal",IF(AND(O99="C2",ROUND(N(J99)-N(G99),2)&lt;&gt;0),"Cash withdrawn: bank out and cash in should be equal",IF(P99&gt;10000,"Cash paid to this party today is over ₹10,000: not deductible, s.36(4)",IF(Q99&gt;35000,"Cash freight to this transporter today is over ₹35,000: not deductible, s.36(6)",IF(R99&gt;10000,"Asset paid in cash over ₹10,000 today: left out of its cost, s.39(2)",IF(AND(O99="T",N(G99)&gt;=20000),"Loan of ₹20,000 or more taken in cash: barred, s.185",IF(AND(O99="L",N(I99)&gt;=20000),"Loan of ₹20,000 or more repaid in cash: barred, s.188",IF(S99&gt;=200000,"₹2,00,000 or more in cash from this party today: barred, s.186",IF(T99&gt;=200000,"₹2,00,000 or more in cash for this event or order: barred, s.186","OK"))))))))))))))))</f>
        <v/>
      </c>
      <c r="O99">
        <f>IF(F99="","",IFERROR(VLOOKUP(F99,Lists!$A$2:$B$22,2,FALSE),"?"))</f>
        <v/>
      </c>
      <c r="P99">
        <f>IF(OR(O99&lt;&gt;"E",N(I99)=0),0,SUMIFS($I$16:$I$315,$B$16:$B$315,B99,$D$16:$D$315,D99,$O$16:$O$315,"E"))</f>
        <v/>
      </c>
      <c r="Q99">
        <f>IF(OR(O99&lt;&gt;"F",N(I99)=0),0,SUMIFS($I$16:$I$315,$B$16:$B$315,B99,$D$16:$D$315,D99,$O$16:$O$315,"F"))</f>
        <v/>
      </c>
      <c r="R99">
        <f>IF(OR(O99&lt;&gt;"A",N(I99)=0),0,SUMIFS($I$16:$I$315,$B$16:$B$315,B99,$D$16:$D$315,D99,$O$16:$O$315,"A"))</f>
        <v/>
      </c>
      <c r="S99">
        <f>IF(OR(O99&lt;&gt;"S",N(G99)=0),0,SUMIFS($G$16:$G$315,$B$16:$B$315,B99,$D$16:$D$315,D99,$O$16:$O$315,"S"))</f>
        <v/>
      </c>
      <c r="T99">
        <f>IF(OR(O99&lt;&gt;"S",E99="",N(G99)=0),0,SUMIFS($G$16:$G$315,$E$16:$E$315,E99,$O$16:$O$315,"S"))</f>
        <v/>
      </c>
      <c r="U99">
        <f>IF(O99="C2",0,N(G99))</f>
        <v/>
      </c>
      <c r="V99">
        <f>IF(O99="C1",0,N(I99))</f>
        <v/>
      </c>
      <c r="W99">
        <f>IF(O99="C1",0,N(H99))</f>
        <v/>
      </c>
      <c r="X99">
        <f>IF(O99="C2",0,N(J99))</f>
        <v/>
      </c>
      <c r="Y99">
        <f>IF(OR(M99="",M99="OK"),0,1)</f>
        <v/>
      </c>
    </row>
    <row r="100">
      <c r="B100" s="21" t="n"/>
      <c r="C100" s="22" t="n"/>
      <c r="D100" s="14" t="n"/>
      <c r="E100" s="22" t="n"/>
      <c r="F100" s="14" t="n"/>
      <c r="G100" s="23" t="n"/>
      <c r="H100" s="23" t="n"/>
      <c r="I100" s="23" t="n"/>
      <c r="J100" s="23" t="n"/>
      <c r="K100" s="24">
        <f>IF(COUNT(G100:J100)=0,"",N($E$8)+SUM(G$16:G100)-SUM(I$16:I100))</f>
        <v/>
      </c>
      <c r="L100" s="24">
        <f>IF(COUNT(G100:J100)=0,"",N($E$9)+SUM(H$16:H100)-SUM(J$16:J100))</f>
        <v/>
      </c>
      <c r="M100" s="25">
        <f>IF(COUNT(G100:J100)=0,"",IF(B100="","Enter the date",IF(D100="","Enter who was paid or who paid",IF(F100="","Pick a head of account",IF(O100="?","Pick a head from the list",IF(AND(O100&lt;&gt;"C1",O100&lt;&gt;"C2",N(G100)+N(H100)&gt;0,N(I100)+N(J100)&gt;0),"Put money in and money out on separate rows",IF(K100&lt;0,"Cash in hand below zero: an entry is missing or wrong",IF(AND(O100="C1",ROUND(N(I100)-N(H100),2)&lt;&gt;0),"Cash deposited: cash out and bank in should be equal",IF(AND(O100="C2",ROUND(N(J100)-N(G100),2)&lt;&gt;0),"Cash withdrawn: bank out and cash in should be equal",IF(P100&gt;10000,"Cash paid to this party today is over ₹10,000: not deductible, s.36(4)",IF(Q100&gt;35000,"Cash freight to this transporter today is over ₹35,000: not deductible, s.36(6)",IF(R100&gt;10000,"Asset paid in cash over ₹10,000 today: left out of its cost, s.39(2)",IF(AND(O100="T",N(G100)&gt;=20000),"Loan of ₹20,000 or more taken in cash: barred, s.185",IF(AND(O100="L",N(I100)&gt;=20000),"Loan of ₹20,000 or more repaid in cash: barred, s.188",IF(S100&gt;=200000,"₹2,00,000 or more in cash from this party today: barred, s.186",IF(T100&gt;=200000,"₹2,00,000 or more in cash for this event or order: barred, s.186","OK"))))))))))))))))</f>
        <v/>
      </c>
      <c r="O100">
        <f>IF(F100="","",IFERROR(VLOOKUP(F100,Lists!$A$2:$B$22,2,FALSE),"?"))</f>
        <v/>
      </c>
      <c r="P100">
        <f>IF(OR(O100&lt;&gt;"E",N(I100)=0),0,SUMIFS($I$16:$I$315,$B$16:$B$315,B100,$D$16:$D$315,D100,$O$16:$O$315,"E"))</f>
        <v/>
      </c>
      <c r="Q100">
        <f>IF(OR(O100&lt;&gt;"F",N(I100)=0),0,SUMIFS($I$16:$I$315,$B$16:$B$315,B100,$D$16:$D$315,D100,$O$16:$O$315,"F"))</f>
        <v/>
      </c>
      <c r="R100">
        <f>IF(OR(O100&lt;&gt;"A",N(I100)=0),0,SUMIFS($I$16:$I$315,$B$16:$B$315,B100,$D$16:$D$315,D100,$O$16:$O$315,"A"))</f>
        <v/>
      </c>
      <c r="S100">
        <f>IF(OR(O100&lt;&gt;"S",N(G100)=0),0,SUMIFS($G$16:$G$315,$B$16:$B$315,B100,$D$16:$D$315,D100,$O$16:$O$315,"S"))</f>
        <v/>
      </c>
      <c r="T100">
        <f>IF(OR(O100&lt;&gt;"S",E100="",N(G100)=0),0,SUMIFS($G$16:$G$315,$E$16:$E$315,E100,$O$16:$O$315,"S"))</f>
        <v/>
      </c>
      <c r="U100">
        <f>IF(O100="C2",0,N(G100))</f>
        <v/>
      </c>
      <c r="V100">
        <f>IF(O100="C1",0,N(I100))</f>
        <v/>
      </c>
      <c r="W100">
        <f>IF(O100="C1",0,N(H100))</f>
        <v/>
      </c>
      <c r="X100">
        <f>IF(O100="C2",0,N(J100))</f>
        <v/>
      </c>
      <c r="Y100">
        <f>IF(OR(M100="",M100="OK"),0,1)</f>
        <v/>
      </c>
    </row>
    <row r="101">
      <c r="B101" s="21" t="n"/>
      <c r="C101" s="22" t="n"/>
      <c r="D101" s="14" t="n"/>
      <c r="E101" s="22" t="n"/>
      <c r="F101" s="14" t="n"/>
      <c r="G101" s="23" t="n"/>
      <c r="H101" s="23" t="n"/>
      <c r="I101" s="23" t="n"/>
      <c r="J101" s="23" t="n"/>
      <c r="K101" s="24">
        <f>IF(COUNT(G101:J101)=0,"",N($E$8)+SUM(G$16:G101)-SUM(I$16:I101))</f>
        <v/>
      </c>
      <c r="L101" s="24">
        <f>IF(COUNT(G101:J101)=0,"",N($E$9)+SUM(H$16:H101)-SUM(J$16:J101))</f>
        <v/>
      </c>
      <c r="M101" s="25">
        <f>IF(COUNT(G101:J101)=0,"",IF(B101="","Enter the date",IF(D101="","Enter who was paid or who paid",IF(F101="","Pick a head of account",IF(O101="?","Pick a head from the list",IF(AND(O101&lt;&gt;"C1",O101&lt;&gt;"C2",N(G101)+N(H101)&gt;0,N(I101)+N(J101)&gt;0),"Put money in and money out on separate rows",IF(K101&lt;0,"Cash in hand below zero: an entry is missing or wrong",IF(AND(O101="C1",ROUND(N(I101)-N(H101),2)&lt;&gt;0),"Cash deposited: cash out and bank in should be equal",IF(AND(O101="C2",ROUND(N(J101)-N(G101),2)&lt;&gt;0),"Cash withdrawn: bank out and cash in should be equal",IF(P101&gt;10000,"Cash paid to this party today is over ₹10,000: not deductible, s.36(4)",IF(Q101&gt;35000,"Cash freight to this transporter today is over ₹35,000: not deductible, s.36(6)",IF(R101&gt;10000,"Asset paid in cash over ₹10,000 today: left out of its cost, s.39(2)",IF(AND(O101="T",N(G101)&gt;=20000),"Loan of ₹20,000 or more taken in cash: barred, s.185",IF(AND(O101="L",N(I101)&gt;=20000),"Loan of ₹20,000 or more repaid in cash: barred, s.188",IF(S101&gt;=200000,"₹2,00,000 or more in cash from this party today: barred, s.186",IF(T101&gt;=200000,"₹2,00,000 or more in cash for this event or order: barred, s.186","OK"))))))))))))))))</f>
        <v/>
      </c>
      <c r="O101">
        <f>IF(F101="","",IFERROR(VLOOKUP(F101,Lists!$A$2:$B$22,2,FALSE),"?"))</f>
        <v/>
      </c>
      <c r="P101">
        <f>IF(OR(O101&lt;&gt;"E",N(I101)=0),0,SUMIFS($I$16:$I$315,$B$16:$B$315,B101,$D$16:$D$315,D101,$O$16:$O$315,"E"))</f>
        <v/>
      </c>
      <c r="Q101">
        <f>IF(OR(O101&lt;&gt;"F",N(I101)=0),0,SUMIFS($I$16:$I$315,$B$16:$B$315,B101,$D$16:$D$315,D101,$O$16:$O$315,"F"))</f>
        <v/>
      </c>
      <c r="R101">
        <f>IF(OR(O101&lt;&gt;"A",N(I101)=0),0,SUMIFS($I$16:$I$315,$B$16:$B$315,B101,$D$16:$D$315,D101,$O$16:$O$315,"A"))</f>
        <v/>
      </c>
      <c r="S101">
        <f>IF(OR(O101&lt;&gt;"S",N(G101)=0),0,SUMIFS($G$16:$G$315,$B$16:$B$315,B101,$D$16:$D$315,D101,$O$16:$O$315,"S"))</f>
        <v/>
      </c>
      <c r="T101">
        <f>IF(OR(O101&lt;&gt;"S",E101="",N(G101)=0),0,SUMIFS($G$16:$G$315,$E$16:$E$315,E101,$O$16:$O$315,"S"))</f>
        <v/>
      </c>
      <c r="U101">
        <f>IF(O101="C2",0,N(G101))</f>
        <v/>
      </c>
      <c r="V101">
        <f>IF(O101="C1",0,N(I101))</f>
        <v/>
      </c>
      <c r="W101">
        <f>IF(O101="C1",0,N(H101))</f>
        <v/>
      </c>
      <c r="X101">
        <f>IF(O101="C2",0,N(J101))</f>
        <v/>
      </c>
      <c r="Y101">
        <f>IF(OR(M101="",M101="OK"),0,1)</f>
        <v/>
      </c>
    </row>
    <row r="102">
      <c r="B102" s="21" t="n"/>
      <c r="C102" s="22" t="n"/>
      <c r="D102" s="14" t="n"/>
      <c r="E102" s="22" t="n"/>
      <c r="F102" s="14" t="n"/>
      <c r="G102" s="23" t="n"/>
      <c r="H102" s="23" t="n"/>
      <c r="I102" s="23" t="n"/>
      <c r="J102" s="23" t="n"/>
      <c r="K102" s="24">
        <f>IF(COUNT(G102:J102)=0,"",N($E$8)+SUM(G$16:G102)-SUM(I$16:I102))</f>
        <v/>
      </c>
      <c r="L102" s="24">
        <f>IF(COUNT(G102:J102)=0,"",N($E$9)+SUM(H$16:H102)-SUM(J$16:J102))</f>
        <v/>
      </c>
      <c r="M102" s="25">
        <f>IF(COUNT(G102:J102)=0,"",IF(B102="","Enter the date",IF(D102="","Enter who was paid or who paid",IF(F102="","Pick a head of account",IF(O102="?","Pick a head from the list",IF(AND(O102&lt;&gt;"C1",O102&lt;&gt;"C2",N(G102)+N(H102)&gt;0,N(I102)+N(J102)&gt;0),"Put money in and money out on separate rows",IF(K102&lt;0,"Cash in hand below zero: an entry is missing or wrong",IF(AND(O102="C1",ROUND(N(I102)-N(H102),2)&lt;&gt;0),"Cash deposited: cash out and bank in should be equal",IF(AND(O102="C2",ROUND(N(J102)-N(G102),2)&lt;&gt;0),"Cash withdrawn: bank out and cash in should be equal",IF(P102&gt;10000,"Cash paid to this party today is over ₹10,000: not deductible, s.36(4)",IF(Q102&gt;35000,"Cash freight to this transporter today is over ₹35,000: not deductible, s.36(6)",IF(R102&gt;10000,"Asset paid in cash over ₹10,000 today: left out of its cost, s.39(2)",IF(AND(O102="T",N(G102)&gt;=20000),"Loan of ₹20,000 or more taken in cash: barred, s.185",IF(AND(O102="L",N(I102)&gt;=20000),"Loan of ₹20,000 or more repaid in cash: barred, s.188",IF(S102&gt;=200000,"₹2,00,000 or more in cash from this party today: barred, s.186",IF(T102&gt;=200000,"₹2,00,000 or more in cash for this event or order: barred, s.186","OK"))))))))))))))))</f>
        <v/>
      </c>
      <c r="O102">
        <f>IF(F102="","",IFERROR(VLOOKUP(F102,Lists!$A$2:$B$22,2,FALSE),"?"))</f>
        <v/>
      </c>
      <c r="P102">
        <f>IF(OR(O102&lt;&gt;"E",N(I102)=0),0,SUMIFS($I$16:$I$315,$B$16:$B$315,B102,$D$16:$D$315,D102,$O$16:$O$315,"E"))</f>
        <v/>
      </c>
      <c r="Q102">
        <f>IF(OR(O102&lt;&gt;"F",N(I102)=0),0,SUMIFS($I$16:$I$315,$B$16:$B$315,B102,$D$16:$D$315,D102,$O$16:$O$315,"F"))</f>
        <v/>
      </c>
      <c r="R102">
        <f>IF(OR(O102&lt;&gt;"A",N(I102)=0),0,SUMIFS($I$16:$I$315,$B$16:$B$315,B102,$D$16:$D$315,D102,$O$16:$O$315,"A"))</f>
        <v/>
      </c>
      <c r="S102">
        <f>IF(OR(O102&lt;&gt;"S",N(G102)=0),0,SUMIFS($G$16:$G$315,$B$16:$B$315,B102,$D$16:$D$315,D102,$O$16:$O$315,"S"))</f>
        <v/>
      </c>
      <c r="T102">
        <f>IF(OR(O102&lt;&gt;"S",E102="",N(G102)=0),0,SUMIFS($G$16:$G$315,$E$16:$E$315,E102,$O$16:$O$315,"S"))</f>
        <v/>
      </c>
      <c r="U102">
        <f>IF(O102="C2",0,N(G102))</f>
        <v/>
      </c>
      <c r="V102">
        <f>IF(O102="C1",0,N(I102))</f>
        <v/>
      </c>
      <c r="W102">
        <f>IF(O102="C1",0,N(H102))</f>
        <v/>
      </c>
      <c r="X102">
        <f>IF(O102="C2",0,N(J102))</f>
        <v/>
      </c>
      <c r="Y102">
        <f>IF(OR(M102="",M102="OK"),0,1)</f>
        <v/>
      </c>
    </row>
    <row r="103">
      <c r="B103" s="21" t="n"/>
      <c r="C103" s="22" t="n"/>
      <c r="D103" s="14" t="n"/>
      <c r="E103" s="22" t="n"/>
      <c r="F103" s="14" t="n"/>
      <c r="G103" s="23" t="n"/>
      <c r="H103" s="23" t="n"/>
      <c r="I103" s="23" t="n"/>
      <c r="J103" s="23" t="n"/>
      <c r="K103" s="24">
        <f>IF(COUNT(G103:J103)=0,"",N($E$8)+SUM(G$16:G103)-SUM(I$16:I103))</f>
        <v/>
      </c>
      <c r="L103" s="24">
        <f>IF(COUNT(G103:J103)=0,"",N($E$9)+SUM(H$16:H103)-SUM(J$16:J103))</f>
        <v/>
      </c>
      <c r="M103" s="25">
        <f>IF(COUNT(G103:J103)=0,"",IF(B103="","Enter the date",IF(D103="","Enter who was paid or who paid",IF(F103="","Pick a head of account",IF(O103="?","Pick a head from the list",IF(AND(O103&lt;&gt;"C1",O103&lt;&gt;"C2",N(G103)+N(H103)&gt;0,N(I103)+N(J103)&gt;0),"Put money in and money out on separate rows",IF(K103&lt;0,"Cash in hand below zero: an entry is missing or wrong",IF(AND(O103="C1",ROUND(N(I103)-N(H103),2)&lt;&gt;0),"Cash deposited: cash out and bank in should be equal",IF(AND(O103="C2",ROUND(N(J103)-N(G103),2)&lt;&gt;0),"Cash withdrawn: bank out and cash in should be equal",IF(P103&gt;10000,"Cash paid to this party today is over ₹10,000: not deductible, s.36(4)",IF(Q103&gt;35000,"Cash freight to this transporter today is over ₹35,000: not deductible, s.36(6)",IF(R103&gt;10000,"Asset paid in cash over ₹10,000 today: left out of its cost, s.39(2)",IF(AND(O103="T",N(G103)&gt;=20000),"Loan of ₹20,000 or more taken in cash: barred, s.185",IF(AND(O103="L",N(I103)&gt;=20000),"Loan of ₹20,000 or more repaid in cash: barred, s.188",IF(S103&gt;=200000,"₹2,00,000 or more in cash from this party today: barred, s.186",IF(T103&gt;=200000,"₹2,00,000 or more in cash for this event or order: barred, s.186","OK"))))))))))))))))</f>
        <v/>
      </c>
      <c r="O103">
        <f>IF(F103="","",IFERROR(VLOOKUP(F103,Lists!$A$2:$B$22,2,FALSE),"?"))</f>
        <v/>
      </c>
      <c r="P103">
        <f>IF(OR(O103&lt;&gt;"E",N(I103)=0),0,SUMIFS($I$16:$I$315,$B$16:$B$315,B103,$D$16:$D$315,D103,$O$16:$O$315,"E"))</f>
        <v/>
      </c>
      <c r="Q103">
        <f>IF(OR(O103&lt;&gt;"F",N(I103)=0),0,SUMIFS($I$16:$I$315,$B$16:$B$315,B103,$D$16:$D$315,D103,$O$16:$O$315,"F"))</f>
        <v/>
      </c>
      <c r="R103">
        <f>IF(OR(O103&lt;&gt;"A",N(I103)=0),0,SUMIFS($I$16:$I$315,$B$16:$B$315,B103,$D$16:$D$315,D103,$O$16:$O$315,"A"))</f>
        <v/>
      </c>
      <c r="S103">
        <f>IF(OR(O103&lt;&gt;"S",N(G103)=0),0,SUMIFS($G$16:$G$315,$B$16:$B$315,B103,$D$16:$D$315,D103,$O$16:$O$315,"S"))</f>
        <v/>
      </c>
      <c r="T103">
        <f>IF(OR(O103&lt;&gt;"S",E103="",N(G103)=0),0,SUMIFS($G$16:$G$315,$E$16:$E$315,E103,$O$16:$O$315,"S"))</f>
        <v/>
      </c>
      <c r="U103">
        <f>IF(O103="C2",0,N(G103))</f>
        <v/>
      </c>
      <c r="V103">
        <f>IF(O103="C1",0,N(I103))</f>
        <v/>
      </c>
      <c r="W103">
        <f>IF(O103="C1",0,N(H103))</f>
        <v/>
      </c>
      <c r="X103">
        <f>IF(O103="C2",0,N(J103))</f>
        <v/>
      </c>
      <c r="Y103">
        <f>IF(OR(M103="",M103="OK"),0,1)</f>
        <v/>
      </c>
    </row>
    <row r="104">
      <c r="B104" s="21" t="n"/>
      <c r="C104" s="22" t="n"/>
      <c r="D104" s="14" t="n"/>
      <c r="E104" s="22" t="n"/>
      <c r="F104" s="14" t="n"/>
      <c r="G104" s="23" t="n"/>
      <c r="H104" s="23" t="n"/>
      <c r="I104" s="23" t="n"/>
      <c r="J104" s="23" t="n"/>
      <c r="K104" s="24">
        <f>IF(COUNT(G104:J104)=0,"",N($E$8)+SUM(G$16:G104)-SUM(I$16:I104))</f>
        <v/>
      </c>
      <c r="L104" s="24">
        <f>IF(COUNT(G104:J104)=0,"",N($E$9)+SUM(H$16:H104)-SUM(J$16:J104))</f>
        <v/>
      </c>
      <c r="M104" s="25">
        <f>IF(COUNT(G104:J104)=0,"",IF(B104="","Enter the date",IF(D104="","Enter who was paid or who paid",IF(F104="","Pick a head of account",IF(O104="?","Pick a head from the list",IF(AND(O104&lt;&gt;"C1",O104&lt;&gt;"C2",N(G104)+N(H104)&gt;0,N(I104)+N(J104)&gt;0),"Put money in and money out on separate rows",IF(K104&lt;0,"Cash in hand below zero: an entry is missing or wrong",IF(AND(O104="C1",ROUND(N(I104)-N(H104),2)&lt;&gt;0),"Cash deposited: cash out and bank in should be equal",IF(AND(O104="C2",ROUND(N(J104)-N(G104),2)&lt;&gt;0),"Cash withdrawn: bank out and cash in should be equal",IF(P104&gt;10000,"Cash paid to this party today is over ₹10,000: not deductible, s.36(4)",IF(Q104&gt;35000,"Cash freight to this transporter today is over ₹35,000: not deductible, s.36(6)",IF(R104&gt;10000,"Asset paid in cash over ₹10,000 today: left out of its cost, s.39(2)",IF(AND(O104="T",N(G104)&gt;=20000),"Loan of ₹20,000 or more taken in cash: barred, s.185",IF(AND(O104="L",N(I104)&gt;=20000),"Loan of ₹20,000 or more repaid in cash: barred, s.188",IF(S104&gt;=200000,"₹2,00,000 or more in cash from this party today: barred, s.186",IF(T104&gt;=200000,"₹2,00,000 or more in cash for this event or order: barred, s.186","OK"))))))))))))))))</f>
        <v/>
      </c>
      <c r="O104">
        <f>IF(F104="","",IFERROR(VLOOKUP(F104,Lists!$A$2:$B$22,2,FALSE),"?"))</f>
        <v/>
      </c>
      <c r="P104">
        <f>IF(OR(O104&lt;&gt;"E",N(I104)=0),0,SUMIFS($I$16:$I$315,$B$16:$B$315,B104,$D$16:$D$315,D104,$O$16:$O$315,"E"))</f>
        <v/>
      </c>
      <c r="Q104">
        <f>IF(OR(O104&lt;&gt;"F",N(I104)=0),0,SUMIFS($I$16:$I$315,$B$16:$B$315,B104,$D$16:$D$315,D104,$O$16:$O$315,"F"))</f>
        <v/>
      </c>
      <c r="R104">
        <f>IF(OR(O104&lt;&gt;"A",N(I104)=0),0,SUMIFS($I$16:$I$315,$B$16:$B$315,B104,$D$16:$D$315,D104,$O$16:$O$315,"A"))</f>
        <v/>
      </c>
      <c r="S104">
        <f>IF(OR(O104&lt;&gt;"S",N(G104)=0),0,SUMIFS($G$16:$G$315,$B$16:$B$315,B104,$D$16:$D$315,D104,$O$16:$O$315,"S"))</f>
        <v/>
      </c>
      <c r="T104">
        <f>IF(OR(O104&lt;&gt;"S",E104="",N(G104)=0),0,SUMIFS($G$16:$G$315,$E$16:$E$315,E104,$O$16:$O$315,"S"))</f>
        <v/>
      </c>
      <c r="U104">
        <f>IF(O104="C2",0,N(G104))</f>
        <v/>
      </c>
      <c r="V104">
        <f>IF(O104="C1",0,N(I104))</f>
        <v/>
      </c>
      <c r="W104">
        <f>IF(O104="C1",0,N(H104))</f>
        <v/>
      </c>
      <c r="X104">
        <f>IF(O104="C2",0,N(J104))</f>
        <v/>
      </c>
      <c r="Y104">
        <f>IF(OR(M104="",M104="OK"),0,1)</f>
        <v/>
      </c>
    </row>
    <row r="105">
      <c r="B105" s="21" t="n"/>
      <c r="C105" s="22" t="n"/>
      <c r="D105" s="14" t="n"/>
      <c r="E105" s="22" t="n"/>
      <c r="F105" s="14" t="n"/>
      <c r="G105" s="23" t="n"/>
      <c r="H105" s="23" t="n"/>
      <c r="I105" s="23" t="n"/>
      <c r="J105" s="23" t="n"/>
      <c r="K105" s="24">
        <f>IF(COUNT(G105:J105)=0,"",N($E$8)+SUM(G$16:G105)-SUM(I$16:I105))</f>
        <v/>
      </c>
      <c r="L105" s="24">
        <f>IF(COUNT(G105:J105)=0,"",N($E$9)+SUM(H$16:H105)-SUM(J$16:J105))</f>
        <v/>
      </c>
      <c r="M105" s="25">
        <f>IF(COUNT(G105:J105)=0,"",IF(B105="","Enter the date",IF(D105="","Enter who was paid or who paid",IF(F105="","Pick a head of account",IF(O105="?","Pick a head from the list",IF(AND(O105&lt;&gt;"C1",O105&lt;&gt;"C2",N(G105)+N(H105)&gt;0,N(I105)+N(J105)&gt;0),"Put money in and money out on separate rows",IF(K105&lt;0,"Cash in hand below zero: an entry is missing or wrong",IF(AND(O105="C1",ROUND(N(I105)-N(H105),2)&lt;&gt;0),"Cash deposited: cash out and bank in should be equal",IF(AND(O105="C2",ROUND(N(J105)-N(G105),2)&lt;&gt;0),"Cash withdrawn: bank out and cash in should be equal",IF(P105&gt;10000,"Cash paid to this party today is over ₹10,000: not deductible, s.36(4)",IF(Q105&gt;35000,"Cash freight to this transporter today is over ₹35,000: not deductible, s.36(6)",IF(R105&gt;10000,"Asset paid in cash over ₹10,000 today: left out of its cost, s.39(2)",IF(AND(O105="T",N(G105)&gt;=20000),"Loan of ₹20,000 or more taken in cash: barred, s.185",IF(AND(O105="L",N(I105)&gt;=20000),"Loan of ₹20,000 or more repaid in cash: barred, s.188",IF(S105&gt;=200000,"₹2,00,000 or more in cash from this party today: barred, s.186",IF(T105&gt;=200000,"₹2,00,000 or more in cash for this event or order: barred, s.186","OK"))))))))))))))))</f>
        <v/>
      </c>
      <c r="O105">
        <f>IF(F105="","",IFERROR(VLOOKUP(F105,Lists!$A$2:$B$22,2,FALSE),"?"))</f>
        <v/>
      </c>
      <c r="P105">
        <f>IF(OR(O105&lt;&gt;"E",N(I105)=0),0,SUMIFS($I$16:$I$315,$B$16:$B$315,B105,$D$16:$D$315,D105,$O$16:$O$315,"E"))</f>
        <v/>
      </c>
      <c r="Q105">
        <f>IF(OR(O105&lt;&gt;"F",N(I105)=0),0,SUMIFS($I$16:$I$315,$B$16:$B$315,B105,$D$16:$D$315,D105,$O$16:$O$315,"F"))</f>
        <v/>
      </c>
      <c r="R105">
        <f>IF(OR(O105&lt;&gt;"A",N(I105)=0),0,SUMIFS($I$16:$I$315,$B$16:$B$315,B105,$D$16:$D$315,D105,$O$16:$O$315,"A"))</f>
        <v/>
      </c>
      <c r="S105">
        <f>IF(OR(O105&lt;&gt;"S",N(G105)=0),0,SUMIFS($G$16:$G$315,$B$16:$B$315,B105,$D$16:$D$315,D105,$O$16:$O$315,"S"))</f>
        <v/>
      </c>
      <c r="T105">
        <f>IF(OR(O105&lt;&gt;"S",E105="",N(G105)=0),0,SUMIFS($G$16:$G$315,$E$16:$E$315,E105,$O$16:$O$315,"S"))</f>
        <v/>
      </c>
      <c r="U105">
        <f>IF(O105="C2",0,N(G105))</f>
        <v/>
      </c>
      <c r="V105">
        <f>IF(O105="C1",0,N(I105))</f>
        <v/>
      </c>
      <c r="W105">
        <f>IF(O105="C1",0,N(H105))</f>
        <v/>
      </c>
      <c r="X105">
        <f>IF(O105="C2",0,N(J105))</f>
        <v/>
      </c>
      <c r="Y105">
        <f>IF(OR(M105="",M105="OK"),0,1)</f>
        <v/>
      </c>
    </row>
    <row r="106">
      <c r="B106" s="21" t="n"/>
      <c r="C106" s="22" t="n"/>
      <c r="D106" s="14" t="n"/>
      <c r="E106" s="22" t="n"/>
      <c r="F106" s="14" t="n"/>
      <c r="G106" s="23" t="n"/>
      <c r="H106" s="23" t="n"/>
      <c r="I106" s="23" t="n"/>
      <c r="J106" s="23" t="n"/>
      <c r="K106" s="24">
        <f>IF(COUNT(G106:J106)=0,"",N($E$8)+SUM(G$16:G106)-SUM(I$16:I106))</f>
        <v/>
      </c>
      <c r="L106" s="24">
        <f>IF(COUNT(G106:J106)=0,"",N($E$9)+SUM(H$16:H106)-SUM(J$16:J106))</f>
        <v/>
      </c>
      <c r="M106" s="25">
        <f>IF(COUNT(G106:J106)=0,"",IF(B106="","Enter the date",IF(D106="","Enter who was paid or who paid",IF(F106="","Pick a head of account",IF(O106="?","Pick a head from the list",IF(AND(O106&lt;&gt;"C1",O106&lt;&gt;"C2",N(G106)+N(H106)&gt;0,N(I106)+N(J106)&gt;0),"Put money in and money out on separate rows",IF(K106&lt;0,"Cash in hand below zero: an entry is missing or wrong",IF(AND(O106="C1",ROUND(N(I106)-N(H106),2)&lt;&gt;0),"Cash deposited: cash out and bank in should be equal",IF(AND(O106="C2",ROUND(N(J106)-N(G106),2)&lt;&gt;0),"Cash withdrawn: bank out and cash in should be equal",IF(P106&gt;10000,"Cash paid to this party today is over ₹10,000: not deductible, s.36(4)",IF(Q106&gt;35000,"Cash freight to this transporter today is over ₹35,000: not deductible, s.36(6)",IF(R106&gt;10000,"Asset paid in cash over ₹10,000 today: left out of its cost, s.39(2)",IF(AND(O106="T",N(G106)&gt;=20000),"Loan of ₹20,000 or more taken in cash: barred, s.185",IF(AND(O106="L",N(I106)&gt;=20000),"Loan of ₹20,000 or more repaid in cash: barred, s.188",IF(S106&gt;=200000,"₹2,00,000 or more in cash from this party today: barred, s.186",IF(T106&gt;=200000,"₹2,00,000 or more in cash for this event or order: barred, s.186","OK"))))))))))))))))</f>
        <v/>
      </c>
      <c r="O106">
        <f>IF(F106="","",IFERROR(VLOOKUP(F106,Lists!$A$2:$B$22,2,FALSE),"?"))</f>
        <v/>
      </c>
      <c r="P106">
        <f>IF(OR(O106&lt;&gt;"E",N(I106)=0),0,SUMIFS($I$16:$I$315,$B$16:$B$315,B106,$D$16:$D$315,D106,$O$16:$O$315,"E"))</f>
        <v/>
      </c>
      <c r="Q106">
        <f>IF(OR(O106&lt;&gt;"F",N(I106)=0),0,SUMIFS($I$16:$I$315,$B$16:$B$315,B106,$D$16:$D$315,D106,$O$16:$O$315,"F"))</f>
        <v/>
      </c>
      <c r="R106">
        <f>IF(OR(O106&lt;&gt;"A",N(I106)=0),0,SUMIFS($I$16:$I$315,$B$16:$B$315,B106,$D$16:$D$315,D106,$O$16:$O$315,"A"))</f>
        <v/>
      </c>
      <c r="S106">
        <f>IF(OR(O106&lt;&gt;"S",N(G106)=0),0,SUMIFS($G$16:$G$315,$B$16:$B$315,B106,$D$16:$D$315,D106,$O$16:$O$315,"S"))</f>
        <v/>
      </c>
      <c r="T106">
        <f>IF(OR(O106&lt;&gt;"S",E106="",N(G106)=0),0,SUMIFS($G$16:$G$315,$E$16:$E$315,E106,$O$16:$O$315,"S"))</f>
        <v/>
      </c>
      <c r="U106">
        <f>IF(O106="C2",0,N(G106))</f>
        <v/>
      </c>
      <c r="V106">
        <f>IF(O106="C1",0,N(I106))</f>
        <v/>
      </c>
      <c r="W106">
        <f>IF(O106="C1",0,N(H106))</f>
        <v/>
      </c>
      <c r="X106">
        <f>IF(O106="C2",0,N(J106))</f>
        <v/>
      </c>
      <c r="Y106">
        <f>IF(OR(M106="",M106="OK"),0,1)</f>
        <v/>
      </c>
    </row>
    <row r="107">
      <c r="B107" s="21" t="n"/>
      <c r="C107" s="22" t="n"/>
      <c r="D107" s="14" t="n"/>
      <c r="E107" s="22" t="n"/>
      <c r="F107" s="14" t="n"/>
      <c r="G107" s="23" t="n"/>
      <c r="H107" s="23" t="n"/>
      <c r="I107" s="23" t="n"/>
      <c r="J107" s="23" t="n"/>
      <c r="K107" s="24">
        <f>IF(COUNT(G107:J107)=0,"",N($E$8)+SUM(G$16:G107)-SUM(I$16:I107))</f>
        <v/>
      </c>
      <c r="L107" s="24">
        <f>IF(COUNT(G107:J107)=0,"",N($E$9)+SUM(H$16:H107)-SUM(J$16:J107))</f>
        <v/>
      </c>
      <c r="M107" s="25">
        <f>IF(COUNT(G107:J107)=0,"",IF(B107="","Enter the date",IF(D107="","Enter who was paid or who paid",IF(F107="","Pick a head of account",IF(O107="?","Pick a head from the list",IF(AND(O107&lt;&gt;"C1",O107&lt;&gt;"C2",N(G107)+N(H107)&gt;0,N(I107)+N(J107)&gt;0),"Put money in and money out on separate rows",IF(K107&lt;0,"Cash in hand below zero: an entry is missing or wrong",IF(AND(O107="C1",ROUND(N(I107)-N(H107),2)&lt;&gt;0),"Cash deposited: cash out and bank in should be equal",IF(AND(O107="C2",ROUND(N(J107)-N(G107),2)&lt;&gt;0),"Cash withdrawn: bank out and cash in should be equal",IF(P107&gt;10000,"Cash paid to this party today is over ₹10,000: not deductible, s.36(4)",IF(Q107&gt;35000,"Cash freight to this transporter today is over ₹35,000: not deductible, s.36(6)",IF(R107&gt;10000,"Asset paid in cash over ₹10,000 today: left out of its cost, s.39(2)",IF(AND(O107="T",N(G107)&gt;=20000),"Loan of ₹20,000 or more taken in cash: barred, s.185",IF(AND(O107="L",N(I107)&gt;=20000),"Loan of ₹20,000 or more repaid in cash: barred, s.188",IF(S107&gt;=200000,"₹2,00,000 or more in cash from this party today: barred, s.186",IF(T107&gt;=200000,"₹2,00,000 or more in cash for this event or order: barred, s.186","OK"))))))))))))))))</f>
        <v/>
      </c>
      <c r="O107">
        <f>IF(F107="","",IFERROR(VLOOKUP(F107,Lists!$A$2:$B$22,2,FALSE),"?"))</f>
        <v/>
      </c>
      <c r="P107">
        <f>IF(OR(O107&lt;&gt;"E",N(I107)=0),0,SUMIFS($I$16:$I$315,$B$16:$B$315,B107,$D$16:$D$315,D107,$O$16:$O$315,"E"))</f>
        <v/>
      </c>
      <c r="Q107">
        <f>IF(OR(O107&lt;&gt;"F",N(I107)=0),0,SUMIFS($I$16:$I$315,$B$16:$B$315,B107,$D$16:$D$315,D107,$O$16:$O$315,"F"))</f>
        <v/>
      </c>
      <c r="R107">
        <f>IF(OR(O107&lt;&gt;"A",N(I107)=0),0,SUMIFS($I$16:$I$315,$B$16:$B$315,B107,$D$16:$D$315,D107,$O$16:$O$315,"A"))</f>
        <v/>
      </c>
      <c r="S107">
        <f>IF(OR(O107&lt;&gt;"S",N(G107)=0),0,SUMIFS($G$16:$G$315,$B$16:$B$315,B107,$D$16:$D$315,D107,$O$16:$O$315,"S"))</f>
        <v/>
      </c>
      <c r="T107">
        <f>IF(OR(O107&lt;&gt;"S",E107="",N(G107)=0),0,SUMIFS($G$16:$G$315,$E$16:$E$315,E107,$O$16:$O$315,"S"))</f>
        <v/>
      </c>
      <c r="U107">
        <f>IF(O107="C2",0,N(G107))</f>
        <v/>
      </c>
      <c r="V107">
        <f>IF(O107="C1",0,N(I107))</f>
        <v/>
      </c>
      <c r="W107">
        <f>IF(O107="C1",0,N(H107))</f>
        <v/>
      </c>
      <c r="X107">
        <f>IF(O107="C2",0,N(J107))</f>
        <v/>
      </c>
      <c r="Y107">
        <f>IF(OR(M107="",M107="OK"),0,1)</f>
        <v/>
      </c>
    </row>
    <row r="108">
      <c r="B108" s="21" t="n"/>
      <c r="C108" s="22" t="n"/>
      <c r="D108" s="14" t="n"/>
      <c r="E108" s="22" t="n"/>
      <c r="F108" s="14" t="n"/>
      <c r="G108" s="23" t="n"/>
      <c r="H108" s="23" t="n"/>
      <c r="I108" s="23" t="n"/>
      <c r="J108" s="23" t="n"/>
      <c r="K108" s="24">
        <f>IF(COUNT(G108:J108)=0,"",N($E$8)+SUM(G$16:G108)-SUM(I$16:I108))</f>
        <v/>
      </c>
      <c r="L108" s="24">
        <f>IF(COUNT(G108:J108)=0,"",N($E$9)+SUM(H$16:H108)-SUM(J$16:J108))</f>
        <v/>
      </c>
      <c r="M108" s="25">
        <f>IF(COUNT(G108:J108)=0,"",IF(B108="","Enter the date",IF(D108="","Enter who was paid or who paid",IF(F108="","Pick a head of account",IF(O108="?","Pick a head from the list",IF(AND(O108&lt;&gt;"C1",O108&lt;&gt;"C2",N(G108)+N(H108)&gt;0,N(I108)+N(J108)&gt;0),"Put money in and money out on separate rows",IF(K108&lt;0,"Cash in hand below zero: an entry is missing or wrong",IF(AND(O108="C1",ROUND(N(I108)-N(H108),2)&lt;&gt;0),"Cash deposited: cash out and bank in should be equal",IF(AND(O108="C2",ROUND(N(J108)-N(G108),2)&lt;&gt;0),"Cash withdrawn: bank out and cash in should be equal",IF(P108&gt;10000,"Cash paid to this party today is over ₹10,000: not deductible, s.36(4)",IF(Q108&gt;35000,"Cash freight to this transporter today is over ₹35,000: not deductible, s.36(6)",IF(R108&gt;10000,"Asset paid in cash over ₹10,000 today: left out of its cost, s.39(2)",IF(AND(O108="T",N(G108)&gt;=20000),"Loan of ₹20,000 or more taken in cash: barred, s.185",IF(AND(O108="L",N(I108)&gt;=20000),"Loan of ₹20,000 or more repaid in cash: barred, s.188",IF(S108&gt;=200000,"₹2,00,000 or more in cash from this party today: barred, s.186",IF(T108&gt;=200000,"₹2,00,000 or more in cash for this event or order: barred, s.186","OK"))))))))))))))))</f>
        <v/>
      </c>
      <c r="O108">
        <f>IF(F108="","",IFERROR(VLOOKUP(F108,Lists!$A$2:$B$22,2,FALSE),"?"))</f>
        <v/>
      </c>
      <c r="P108">
        <f>IF(OR(O108&lt;&gt;"E",N(I108)=0),0,SUMIFS($I$16:$I$315,$B$16:$B$315,B108,$D$16:$D$315,D108,$O$16:$O$315,"E"))</f>
        <v/>
      </c>
      <c r="Q108">
        <f>IF(OR(O108&lt;&gt;"F",N(I108)=0),0,SUMIFS($I$16:$I$315,$B$16:$B$315,B108,$D$16:$D$315,D108,$O$16:$O$315,"F"))</f>
        <v/>
      </c>
      <c r="R108">
        <f>IF(OR(O108&lt;&gt;"A",N(I108)=0),0,SUMIFS($I$16:$I$315,$B$16:$B$315,B108,$D$16:$D$315,D108,$O$16:$O$315,"A"))</f>
        <v/>
      </c>
      <c r="S108">
        <f>IF(OR(O108&lt;&gt;"S",N(G108)=0),0,SUMIFS($G$16:$G$315,$B$16:$B$315,B108,$D$16:$D$315,D108,$O$16:$O$315,"S"))</f>
        <v/>
      </c>
      <c r="T108">
        <f>IF(OR(O108&lt;&gt;"S",E108="",N(G108)=0),0,SUMIFS($G$16:$G$315,$E$16:$E$315,E108,$O$16:$O$315,"S"))</f>
        <v/>
      </c>
      <c r="U108">
        <f>IF(O108="C2",0,N(G108))</f>
        <v/>
      </c>
      <c r="V108">
        <f>IF(O108="C1",0,N(I108))</f>
        <v/>
      </c>
      <c r="W108">
        <f>IF(O108="C1",0,N(H108))</f>
        <v/>
      </c>
      <c r="X108">
        <f>IF(O108="C2",0,N(J108))</f>
        <v/>
      </c>
      <c r="Y108">
        <f>IF(OR(M108="",M108="OK"),0,1)</f>
        <v/>
      </c>
    </row>
    <row r="109">
      <c r="B109" s="21" t="n"/>
      <c r="C109" s="22" t="n"/>
      <c r="D109" s="14" t="n"/>
      <c r="E109" s="22" t="n"/>
      <c r="F109" s="14" t="n"/>
      <c r="G109" s="23" t="n"/>
      <c r="H109" s="23" t="n"/>
      <c r="I109" s="23" t="n"/>
      <c r="J109" s="23" t="n"/>
      <c r="K109" s="24">
        <f>IF(COUNT(G109:J109)=0,"",N($E$8)+SUM(G$16:G109)-SUM(I$16:I109))</f>
        <v/>
      </c>
      <c r="L109" s="24">
        <f>IF(COUNT(G109:J109)=0,"",N($E$9)+SUM(H$16:H109)-SUM(J$16:J109))</f>
        <v/>
      </c>
      <c r="M109" s="25">
        <f>IF(COUNT(G109:J109)=0,"",IF(B109="","Enter the date",IF(D109="","Enter who was paid or who paid",IF(F109="","Pick a head of account",IF(O109="?","Pick a head from the list",IF(AND(O109&lt;&gt;"C1",O109&lt;&gt;"C2",N(G109)+N(H109)&gt;0,N(I109)+N(J109)&gt;0),"Put money in and money out on separate rows",IF(K109&lt;0,"Cash in hand below zero: an entry is missing or wrong",IF(AND(O109="C1",ROUND(N(I109)-N(H109),2)&lt;&gt;0),"Cash deposited: cash out and bank in should be equal",IF(AND(O109="C2",ROUND(N(J109)-N(G109),2)&lt;&gt;0),"Cash withdrawn: bank out and cash in should be equal",IF(P109&gt;10000,"Cash paid to this party today is over ₹10,000: not deductible, s.36(4)",IF(Q109&gt;35000,"Cash freight to this transporter today is over ₹35,000: not deductible, s.36(6)",IF(R109&gt;10000,"Asset paid in cash over ₹10,000 today: left out of its cost, s.39(2)",IF(AND(O109="T",N(G109)&gt;=20000),"Loan of ₹20,000 or more taken in cash: barred, s.185",IF(AND(O109="L",N(I109)&gt;=20000),"Loan of ₹20,000 or more repaid in cash: barred, s.188",IF(S109&gt;=200000,"₹2,00,000 or more in cash from this party today: barred, s.186",IF(T109&gt;=200000,"₹2,00,000 or more in cash for this event or order: barred, s.186","OK"))))))))))))))))</f>
        <v/>
      </c>
      <c r="O109">
        <f>IF(F109="","",IFERROR(VLOOKUP(F109,Lists!$A$2:$B$22,2,FALSE),"?"))</f>
        <v/>
      </c>
      <c r="P109">
        <f>IF(OR(O109&lt;&gt;"E",N(I109)=0),0,SUMIFS($I$16:$I$315,$B$16:$B$315,B109,$D$16:$D$315,D109,$O$16:$O$315,"E"))</f>
        <v/>
      </c>
      <c r="Q109">
        <f>IF(OR(O109&lt;&gt;"F",N(I109)=0),0,SUMIFS($I$16:$I$315,$B$16:$B$315,B109,$D$16:$D$315,D109,$O$16:$O$315,"F"))</f>
        <v/>
      </c>
      <c r="R109">
        <f>IF(OR(O109&lt;&gt;"A",N(I109)=0),0,SUMIFS($I$16:$I$315,$B$16:$B$315,B109,$D$16:$D$315,D109,$O$16:$O$315,"A"))</f>
        <v/>
      </c>
      <c r="S109">
        <f>IF(OR(O109&lt;&gt;"S",N(G109)=0),0,SUMIFS($G$16:$G$315,$B$16:$B$315,B109,$D$16:$D$315,D109,$O$16:$O$315,"S"))</f>
        <v/>
      </c>
      <c r="T109">
        <f>IF(OR(O109&lt;&gt;"S",E109="",N(G109)=0),0,SUMIFS($G$16:$G$315,$E$16:$E$315,E109,$O$16:$O$315,"S"))</f>
        <v/>
      </c>
      <c r="U109">
        <f>IF(O109="C2",0,N(G109))</f>
        <v/>
      </c>
      <c r="V109">
        <f>IF(O109="C1",0,N(I109))</f>
        <v/>
      </c>
      <c r="W109">
        <f>IF(O109="C1",0,N(H109))</f>
        <v/>
      </c>
      <c r="X109">
        <f>IF(O109="C2",0,N(J109))</f>
        <v/>
      </c>
      <c r="Y109">
        <f>IF(OR(M109="",M109="OK"),0,1)</f>
        <v/>
      </c>
    </row>
    <row r="110">
      <c r="B110" s="21" t="n"/>
      <c r="C110" s="22" t="n"/>
      <c r="D110" s="14" t="n"/>
      <c r="E110" s="22" t="n"/>
      <c r="F110" s="14" t="n"/>
      <c r="G110" s="23" t="n"/>
      <c r="H110" s="23" t="n"/>
      <c r="I110" s="23" t="n"/>
      <c r="J110" s="23" t="n"/>
      <c r="K110" s="24">
        <f>IF(COUNT(G110:J110)=0,"",N($E$8)+SUM(G$16:G110)-SUM(I$16:I110))</f>
        <v/>
      </c>
      <c r="L110" s="24">
        <f>IF(COUNT(G110:J110)=0,"",N($E$9)+SUM(H$16:H110)-SUM(J$16:J110))</f>
        <v/>
      </c>
      <c r="M110" s="25">
        <f>IF(COUNT(G110:J110)=0,"",IF(B110="","Enter the date",IF(D110="","Enter who was paid or who paid",IF(F110="","Pick a head of account",IF(O110="?","Pick a head from the list",IF(AND(O110&lt;&gt;"C1",O110&lt;&gt;"C2",N(G110)+N(H110)&gt;0,N(I110)+N(J110)&gt;0),"Put money in and money out on separate rows",IF(K110&lt;0,"Cash in hand below zero: an entry is missing or wrong",IF(AND(O110="C1",ROUND(N(I110)-N(H110),2)&lt;&gt;0),"Cash deposited: cash out and bank in should be equal",IF(AND(O110="C2",ROUND(N(J110)-N(G110),2)&lt;&gt;0),"Cash withdrawn: bank out and cash in should be equal",IF(P110&gt;10000,"Cash paid to this party today is over ₹10,000: not deductible, s.36(4)",IF(Q110&gt;35000,"Cash freight to this transporter today is over ₹35,000: not deductible, s.36(6)",IF(R110&gt;10000,"Asset paid in cash over ₹10,000 today: left out of its cost, s.39(2)",IF(AND(O110="T",N(G110)&gt;=20000),"Loan of ₹20,000 or more taken in cash: barred, s.185",IF(AND(O110="L",N(I110)&gt;=20000),"Loan of ₹20,000 or more repaid in cash: barred, s.188",IF(S110&gt;=200000,"₹2,00,000 or more in cash from this party today: barred, s.186",IF(T110&gt;=200000,"₹2,00,000 or more in cash for this event or order: barred, s.186","OK"))))))))))))))))</f>
        <v/>
      </c>
      <c r="O110">
        <f>IF(F110="","",IFERROR(VLOOKUP(F110,Lists!$A$2:$B$22,2,FALSE),"?"))</f>
        <v/>
      </c>
      <c r="P110">
        <f>IF(OR(O110&lt;&gt;"E",N(I110)=0),0,SUMIFS($I$16:$I$315,$B$16:$B$315,B110,$D$16:$D$315,D110,$O$16:$O$315,"E"))</f>
        <v/>
      </c>
      <c r="Q110">
        <f>IF(OR(O110&lt;&gt;"F",N(I110)=0),0,SUMIFS($I$16:$I$315,$B$16:$B$315,B110,$D$16:$D$315,D110,$O$16:$O$315,"F"))</f>
        <v/>
      </c>
      <c r="R110">
        <f>IF(OR(O110&lt;&gt;"A",N(I110)=0),0,SUMIFS($I$16:$I$315,$B$16:$B$315,B110,$D$16:$D$315,D110,$O$16:$O$315,"A"))</f>
        <v/>
      </c>
      <c r="S110">
        <f>IF(OR(O110&lt;&gt;"S",N(G110)=0),0,SUMIFS($G$16:$G$315,$B$16:$B$315,B110,$D$16:$D$315,D110,$O$16:$O$315,"S"))</f>
        <v/>
      </c>
      <c r="T110">
        <f>IF(OR(O110&lt;&gt;"S",E110="",N(G110)=0),0,SUMIFS($G$16:$G$315,$E$16:$E$315,E110,$O$16:$O$315,"S"))</f>
        <v/>
      </c>
      <c r="U110">
        <f>IF(O110="C2",0,N(G110))</f>
        <v/>
      </c>
      <c r="V110">
        <f>IF(O110="C1",0,N(I110))</f>
        <v/>
      </c>
      <c r="W110">
        <f>IF(O110="C1",0,N(H110))</f>
        <v/>
      </c>
      <c r="X110">
        <f>IF(O110="C2",0,N(J110))</f>
        <v/>
      </c>
      <c r="Y110">
        <f>IF(OR(M110="",M110="OK"),0,1)</f>
        <v/>
      </c>
    </row>
    <row r="111">
      <c r="B111" s="21" t="n"/>
      <c r="C111" s="22" t="n"/>
      <c r="D111" s="14" t="n"/>
      <c r="E111" s="22" t="n"/>
      <c r="F111" s="14" t="n"/>
      <c r="G111" s="23" t="n"/>
      <c r="H111" s="23" t="n"/>
      <c r="I111" s="23" t="n"/>
      <c r="J111" s="23" t="n"/>
      <c r="K111" s="24">
        <f>IF(COUNT(G111:J111)=0,"",N($E$8)+SUM(G$16:G111)-SUM(I$16:I111))</f>
        <v/>
      </c>
      <c r="L111" s="24">
        <f>IF(COUNT(G111:J111)=0,"",N($E$9)+SUM(H$16:H111)-SUM(J$16:J111))</f>
        <v/>
      </c>
      <c r="M111" s="25">
        <f>IF(COUNT(G111:J111)=0,"",IF(B111="","Enter the date",IF(D111="","Enter who was paid or who paid",IF(F111="","Pick a head of account",IF(O111="?","Pick a head from the list",IF(AND(O111&lt;&gt;"C1",O111&lt;&gt;"C2",N(G111)+N(H111)&gt;0,N(I111)+N(J111)&gt;0),"Put money in and money out on separate rows",IF(K111&lt;0,"Cash in hand below zero: an entry is missing or wrong",IF(AND(O111="C1",ROUND(N(I111)-N(H111),2)&lt;&gt;0),"Cash deposited: cash out and bank in should be equal",IF(AND(O111="C2",ROUND(N(J111)-N(G111),2)&lt;&gt;0),"Cash withdrawn: bank out and cash in should be equal",IF(P111&gt;10000,"Cash paid to this party today is over ₹10,000: not deductible, s.36(4)",IF(Q111&gt;35000,"Cash freight to this transporter today is over ₹35,000: not deductible, s.36(6)",IF(R111&gt;10000,"Asset paid in cash over ₹10,000 today: left out of its cost, s.39(2)",IF(AND(O111="T",N(G111)&gt;=20000),"Loan of ₹20,000 or more taken in cash: barred, s.185",IF(AND(O111="L",N(I111)&gt;=20000),"Loan of ₹20,000 or more repaid in cash: barred, s.188",IF(S111&gt;=200000,"₹2,00,000 or more in cash from this party today: barred, s.186",IF(T111&gt;=200000,"₹2,00,000 or more in cash for this event or order: barred, s.186","OK"))))))))))))))))</f>
        <v/>
      </c>
      <c r="O111">
        <f>IF(F111="","",IFERROR(VLOOKUP(F111,Lists!$A$2:$B$22,2,FALSE),"?"))</f>
        <v/>
      </c>
      <c r="P111">
        <f>IF(OR(O111&lt;&gt;"E",N(I111)=0),0,SUMIFS($I$16:$I$315,$B$16:$B$315,B111,$D$16:$D$315,D111,$O$16:$O$315,"E"))</f>
        <v/>
      </c>
      <c r="Q111">
        <f>IF(OR(O111&lt;&gt;"F",N(I111)=0),0,SUMIFS($I$16:$I$315,$B$16:$B$315,B111,$D$16:$D$315,D111,$O$16:$O$315,"F"))</f>
        <v/>
      </c>
      <c r="R111">
        <f>IF(OR(O111&lt;&gt;"A",N(I111)=0),0,SUMIFS($I$16:$I$315,$B$16:$B$315,B111,$D$16:$D$315,D111,$O$16:$O$315,"A"))</f>
        <v/>
      </c>
      <c r="S111">
        <f>IF(OR(O111&lt;&gt;"S",N(G111)=0),0,SUMIFS($G$16:$G$315,$B$16:$B$315,B111,$D$16:$D$315,D111,$O$16:$O$315,"S"))</f>
        <v/>
      </c>
      <c r="T111">
        <f>IF(OR(O111&lt;&gt;"S",E111="",N(G111)=0),0,SUMIFS($G$16:$G$315,$E$16:$E$315,E111,$O$16:$O$315,"S"))</f>
        <v/>
      </c>
      <c r="U111">
        <f>IF(O111="C2",0,N(G111))</f>
        <v/>
      </c>
      <c r="V111">
        <f>IF(O111="C1",0,N(I111))</f>
        <v/>
      </c>
      <c r="W111">
        <f>IF(O111="C1",0,N(H111))</f>
        <v/>
      </c>
      <c r="X111">
        <f>IF(O111="C2",0,N(J111))</f>
        <v/>
      </c>
      <c r="Y111">
        <f>IF(OR(M111="",M111="OK"),0,1)</f>
        <v/>
      </c>
    </row>
    <row r="112">
      <c r="B112" s="21" t="n"/>
      <c r="C112" s="22" t="n"/>
      <c r="D112" s="14" t="n"/>
      <c r="E112" s="22" t="n"/>
      <c r="F112" s="14" t="n"/>
      <c r="G112" s="23" t="n"/>
      <c r="H112" s="23" t="n"/>
      <c r="I112" s="23" t="n"/>
      <c r="J112" s="23" t="n"/>
      <c r="K112" s="24">
        <f>IF(COUNT(G112:J112)=0,"",N($E$8)+SUM(G$16:G112)-SUM(I$16:I112))</f>
        <v/>
      </c>
      <c r="L112" s="24">
        <f>IF(COUNT(G112:J112)=0,"",N($E$9)+SUM(H$16:H112)-SUM(J$16:J112))</f>
        <v/>
      </c>
      <c r="M112" s="25">
        <f>IF(COUNT(G112:J112)=0,"",IF(B112="","Enter the date",IF(D112="","Enter who was paid or who paid",IF(F112="","Pick a head of account",IF(O112="?","Pick a head from the list",IF(AND(O112&lt;&gt;"C1",O112&lt;&gt;"C2",N(G112)+N(H112)&gt;0,N(I112)+N(J112)&gt;0),"Put money in and money out on separate rows",IF(K112&lt;0,"Cash in hand below zero: an entry is missing or wrong",IF(AND(O112="C1",ROUND(N(I112)-N(H112),2)&lt;&gt;0),"Cash deposited: cash out and bank in should be equal",IF(AND(O112="C2",ROUND(N(J112)-N(G112),2)&lt;&gt;0),"Cash withdrawn: bank out and cash in should be equal",IF(P112&gt;10000,"Cash paid to this party today is over ₹10,000: not deductible, s.36(4)",IF(Q112&gt;35000,"Cash freight to this transporter today is over ₹35,000: not deductible, s.36(6)",IF(R112&gt;10000,"Asset paid in cash over ₹10,000 today: left out of its cost, s.39(2)",IF(AND(O112="T",N(G112)&gt;=20000),"Loan of ₹20,000 or more taken in cash: barred, s.185",IF(AND(O112="L",N(I112)&gt;=20000),"Loan of ₹20,000 or more repaid in cash: barred, s.188",IF(S112&gt;=200000,"₹2,00,000 or more in cash from this party today: barred, s.186",IF(T112&gt;=200000,"₹2,00,000 or more in cash for this event or order: barred, s.186","OK"))))))))))))))))</f>
        <v/>
      </c>
      <c r="O112">
        <f>IF(F112="","",IFERROR(VLOOKUP(F112,Lists!$A$2:$B$22,2,FALSE),"?"))</f>
        <v/>
      </c>
      <c r="P112">
        <f>IF(OR(O112&lt;&gt;"E",N(I112)=0),0,SUMIFS($I$16:$I$315,$B$16:$B$315,B112,$D$16:$D$315,D112,$O$16:$O$315,"E"))</f>
        <v/>
      </c>
      <c r="Q112">
        <f>IF(OR(O112&lt;&gt;"F",N(I112)=0),0,SUMIFS($I$16:$I$315,$B$16:$B$315,B112,$D$16:$D$315,D112,$O$16:$O$315,"F"))</f>
        <v/>
      </c>
      <c r="R112">
        <f>IF(OR(O112&lt;&gt;"A",N(I112)=0),0,SUMIFS($I$16:$I$315,$B$16:$B$315,B112,$D$16:$D$315,D112,$O$16:$O$315,"A"))</f>
        <v/>
      </c>
      <c r="S112">
        <f>IF(OR(O112&lt;&gt;"S",N(G112)=0),0,SUMIFS($G$16:$G$315,$B$16:$B$315,B112,$D$16:$D$315,D112,$O$16:$O$315,"S"))</f>
        <v/>
      </c>
      <c r="T112">
        <f>IF(OR(O112&lt;&gt;"S",E112="",N(G112)=0),0,SUMIFS($G$16:$G$315,$E$16:$E$315,E112,$O$16:$O$315,"S"))</f>
        <v/>
      </c>
      <c r="U112">
        <f>IF(O112="C2",0,N(G112))</f>
        <v/>
      </c>
      <c r="V112">
        <f>IF(O112="C1",0,N(I112))</f>
        <v/>
      </c>
      <c r="W112">
        <f>IF(O112="C1",0,N(H112))</f>
        <v/>
      </c>
      <c r="X112">
        <f>IF(O112="C2",0,N(J112))</f>
        <v/>
      </c>
      <c r="Y112">
        <f>IF(OR(M112="",M112="OK"),0,1)</f>
        <v/>
      </c>
    </row>
    <row r="113">
      <c r="B113" s="21" t="n"/>
      <c r="C113" s="22" t="n"/>
      <c r="D113" s="14" t="n"/>
      <c r="E113" s="22" t="n"/>
      <c r="F113" s="14" t="n"/>
      <c r="G113" s="23" t="n"/>
      <c r="H113" s="23" t="n"/>
      <c r="I113" s="23" t="n"/>
      <c r="J113" s="23" t="n"/>
      <c r="K113" s="24">
        <f>IF(COUNT(G113:J113)=0,"",N($E$8)+SUM(G$16:G113)-SUM(I$16:I113))</f>
        <v/>
      </c>
      <c r="L113" s="24">
        <f>IF(COUNT(G113:J113)=0,"",N($E$9)+SUM(H$16:H113)-SUM(J$16:J113))</f>
        <v/>
      </c>
      <c r="M113" s="25">
        <f>IF(COUNT(G113:J113)=0,"",IF(B113="","Enter the date",IF(D113="","Enter who was paid or who paid",IF(F113="","Pick a head of account",IF(O113="?","Pick a head from the list",IF(AND(O113&lt;&gt;"C1",O113&lt;&gt;"C2",N(G113)+N(H113)&gt;0,N(I113)+N(J113)&gt;0),"Put money in and money out on separate rows",IF(K113&lt;0,"Cash in hand below zero: an entry is missing or wrong",IF(AND(O113="C1",ROUND(N(I113)-N(H113),2)&lt;&gt;0),"Cash deposited: cash out and bank in should be equal",IF(AND(O113="C2",ROUND(N(J113)-N(G113),2)&lt;&gt;0),"Cash withdrawn: bank out and cash in should be equal",IF(P113&gt;10000,"Cash paid to this party today is over ₹10,000: not deductible, s.36(4)",IF(Q113&gt;35000,"Cash freight to this transporter today is over ₹35,000: not deductible, s.36(6)",IF(R113&gt;10000,"Asset paid in cash over ₹10,000 today: left out of its cost, s.39(2)",IF(AND(O113="T",N(G113)&gt;=20000),"Loan of ₹20,000 or more taken in cash: barred, s.185",IF(AND(O113="L",N(I113)&gt;=20000),"Loan of ₹20,000 or more repaid in cash: barred, s.188",IF(S113&gt;=200000,"₹2,00,000 or more in cash from this party today: barred, s.186",IF(T113&gt;=200000,"₹2,00,000 or more in cash for this event or order: barred, s.186","OK"))))))))))))))))</f>
        <v/>
      </c>
      <c r="O113">
        <f>IF(F113="","",IFERROR(VLOOKUP(F113,Lists!$A$2:$B$22,2,FALSE),"?"))</f>
        <v/>
      </c>
      <c r="P113">
        <f>IF(OR(O113&lt;&gt;"E",N(I113)=0),0,SUMIFS($I$16:$I$315,$B$16:$B$315,B113,$D$16:$D$315,D113,$O$16:$O$315,"E"))</f>
        <v/>
      </c>
      <c r="Q113">
        <f>IF(OR(O113&lt;&gt;"F",N(I113)=0),0,SUMIFS($I$16:$I$315,$B$16:$B$315,B113,$D$16:$D$315,D113,$O$16:$O$315,"F"))</f>
        <v/>
      </c>
      <c r="R113">
        <f>IF(OR(O113&lt;&gt;"A",N(I113)=0),0,SUMIFS($I$16:$I$315,$B$16:$B$315,B113,$D$16:$D$315,D113,$O$16:$O$315,"A"))</f>
        <v/>
      </c>
      <c r="S113">
        <f>IF(OR(O113&lt;&gt;"S",N(G113)=0),0,SUMIFS($G$16:$G$315,$B$16:$B$315,B113,$D$16:$D$315,D113,$O$16:$O$315,"S"))</f>
        <v/>
      </c>
      <c r="T113">
        <f>IF(OR(O113&lt;&gt;"S",E113="",N(G113)=0),0,SUMIFS($G$16:$G$315,$E$16:$E$315,E113,$O$16:$O$315,"S"))</f>
        <v/>
      </c>
      <c r="U113">
        <f>IF(O113="C2",0,N(G113))</f>
        <v/>
      </c>
      <c r="V113">
        <f>IF(O113="C1",0,N(I113))</f>
        <v/>
      </c>
      <c r="W113">
        <f>IF(O113="C1",0,N(H113))</f>
        <v/>
      </c>
      <c r="X113">
        <f>IF(O113="C2",0,N(J113))</f>
        <v/>
      </c>
      <c r="Y113">
        <f>IF(OR(M113="",M113="OK"),0,1)</f>
        <v/>
      </c>
    </row>
    <row r="114">
      <c r="B114" s="21" t="n"/>
      <c r="C114" s="22" t="n"/>
      <c r="D114" s="14" t="n"/>
      <c r="E114" s="22" t="n"/>
      <c r="F114" s="14" t="n"/>
      <c r="G114" s="23" t="n"/>
      <c r="H114" s="23" t="n"/>
      <c r="I114" s="23" t="n"/>
      <c r="J114" s="23" t="n"/>
      <c r="K114" s="24">
        <f>IF(COUNT(G114:J114)=0,"",N($E$8)+SUM(G$16:G114)-SUM(I$16:I114))</f>
        <v/>
      </c>
      <c r="L114" s="24">
        <f>IF(COUNT(G114:J114)=0,"",N($E$9)+SUM(H$16:H114)-SUM(J$16:J114))</f>
        <v/>
      </c>
      <c r="M114" s="25">
        <f>IF(COUNT(G114:J114)=0,"",IF(B114="","Enter the date",IF(D114="","Enter who was paid or who paid",IF(F114="","Pick a head of account",IF(O114="?","Pick a head from the list",IF(AND(O114&lt;&gt;"C1",O114&lt;&gt;"C2",N(G114)+N(H114)&gt;0,N(I114)+N(J114)&gt;0),"Put money in and money out on separate rows",IF(K114&lt;0,"Cash in hand below zero: an entry is missing or wrong",IF(AND(O114="C1",ROUND(N(I114)-N(H114),2)&lt;&gt;0),"Cash deposited: cash out and bank in should be equal",IF(AND(O114="C2",ROUND(N(J114)-N(G114),2)&lt;&gt;0),"Cash withdrawn: bank out and cash in should be equal",IF(P114&gt;10000,"Cash paid to this party today is over ₹10,000: not deductible, s.36(4)",IF(Q114&gt;35000,"Cash freight to this transporter today is over ₹35,000: not deductible, s.36(6)",IF(R114&gt;10000,"Asset paid in cash over ₹10,000 today: left out of its cost, s.39(2)",IF(AND(O114="T",N(G114)&gt;=20000),"Loan of ₹20,000 or more taken in cash: barred, s.185",IF(AND(O114="L",N(I114)&gt;=20000),"Loan of ₹20,000 or more repaid in cash: barred, s.188",IF(S114&gt;=200000,"₹2,00,000 or more in cash from this party today: barred, s.186",IF(T114&gt;=200000,"₹2,00,000 or more in cash for this event or order: barred, s.186","OK"))))))))))))))))</f>
        <v/>
      </c>
      <c r="O114">
        <f>IF(F114="","",IFERROR(VLOOKUP(F114,Lists!$A$2:$B$22,2,FALSE),"?"))</f>
        <v/>
      </c>
      <c r="P114">
        <f>IF(OR(O114&lt;&gt;"E",N(I114)=0),0,SUMIFS($I$16:$I$315,$B$16:$B$315,B114,$D$16:$D$315,D114,$O$16:$O$315,"E"))</f>
        <v/>
      </c>
      <c r="Q114">
        <f>IF(OR(O114&lt;&gt;"F",N(I114)=0),0,SUMIFS($I$16:$I$315,$B$16:$B$315,B114,$D$16:$D$315,D114,$O$16:$O$315,"F"))</f>
        <v/>
      </c>
      <c r="R114">
        <f>IF(OR(O114&lt;&gt;"A",N(I114)=0),0,SUMIFS($I$16:$I$315,$B$16:$B$315,B114,$D$16:$D$315,D114,$O$16:$O$315,"A"))</f>
        <v/>
      </c>
      <c r="S114">
        <f>IF(OR(O114&lt;&gt;"S",N(G114)=0),0,SUMIFS($G$16:$G$315,$B$16:$B$315,B114,$D$16:$D$315,D114,$O$16:$O$315,"S"))</f>
        <v/>
      </c>
      <c r="T114">
        <f>IF(OR(O114&lt;&gt;"S",E114="",N(G114)=0),0,SUMIFS($G$16:$G$315,$E$16:$E$315,E114,$O$16:$O$315,"S"))</f>
        <v/>
      </c>
      <c r="U114">
        <f>IF(O114="C2",0,N(G114))</f>
        <v/>
      </c>
      <c r="V114">
        <f>IF(O114="C1",0,N(I114))</f>
        <v/>
      </c>
      <c r="W114">
        <f>IF(O114="C1",0,N(H114))</f>
        <v/>
      </c>
      <c r="X114">
        <f>IF(O114="C2",0,N(J114))</f>
        <v/>
      </c>
      <c r="Y114">
        <f>IF(OR(M114="",M114="OK"),0,1)</f>
        <v/>
      </c>
    </row>
    <row r="115">
      <c r="B115" s="21" t="n"/>
      <c r="C115" s="22" t="n"/>
      <c r="D115" s="14" t="n"/>
      <c r="E115" s="22" t="n"/>
      <c r="F115" s="14" t="n"/>
      <c r="G115" s="23" t="n"/>
      <c r="H115" s="23" t="n"/>
      <c r="I115" s="23" t="n"/>
      <c r="J115" s="23" t="n"/>
      <c r="K115" s="24">
        <f>IF(COUNT(G115:J115)=0,"",N($E$8)+SUM(G$16:G115)-SUM(I$16:I115))</f>
        <v/>
      </c>
      <c r="L115" s="24">
        <f>IF(COUNT(G115:J115)=0,"",N($E$9)+SUM(H$16:H115)-SUM(J$16:J115))</f>
        <v/>
      </c>
      <c r="M115" s="25">
        <f>IF(COUNT(G115:J115)=0,"",IF(B115="","Enter the date",IF(D115="","Enter who was paid or who paid",IF(F115="","Pick a head of account",IF(O115="?","Pick a head from the list",IF(AND(O115&lt;&gt;"C1",O115&lt;&gt;"C2",N(G115)+N(H115)&gt;0,N(I115)+N(J115)&gt;0),"Put money in and money out on separate rows",IF(K115&lt;0,"Cash in hand below zero: an entry is missing or wrong",IF(AND(O115="C1",ROUND(N(I115)-N(H115),2)&lt;&gt;0),"Cash deposited: cash out and bank in should be equal",IF(AND(O115="C2",ROUND(N(J115)-N(G115),2)&lt;&gt;0),"Cash withdrawn: bank out and cash in should be equal",IF(P115&gt;10000,"Cash paid to this party today is over ₹10,000: not deductible, s.36(4)",IF(Q115&gt;35000,"Cash freight to this transporter today is over ₹35,000: not deductible, s.36(6)",IF(R115&gt;10000,"Asset paid in cash over ₹10,000 today: left out of its cost, s.39(2)",IF(AND(O115="T",N(G115)&gt;=20000),"Loan of ₹20,000 or more taken in cash: barred, s.185",IF(AND(O115="L",N(I115)&gt;=20000),"Loan of ₹20,000 or more repaid in cash: barred, s.188",IF(S115&gt;=200000,"₹2,00,000 or more in cash from this party today: barred, s.186",IF(T115&gt;=200000,"₹2,00,000 or more in cash for this event or order: barred, s.186","OK"))))))))))))))))</f>
        <v/>
      </c>
      <c r="O115">
        <f>IF(F115="","",IFERROR(VLOOKUP(F115,Lists!$A$2:$B$22,2,FALSE),"?"))</f>
        <v/>
      </c>
      <c r="P115">
        <f>IF(OR(O115&lt;&gt;"E",N(I115)=0),0,SUMIFS($I$16:$I$315,$B$16:$B$315,B115,$D$16:$D$315,D115,$O$16:$O$315,"E"))</f>
        <v/>
      </c>
      <c r="Q115">
        <f>IF(OR(O115&lt;&gt;"F",N(I115)=0),0,SUMIFS($I$16:$I$315,$B$16:$B$315,B115,$D$16:$D$315,D115,$O$16:$O$315,"F"))</f>
        <v/>
      </c>
      <c r="R115">
        <f>IF(OR(O115&lt;&gt;"A",N(I115)=0),0,SUMIFS($I$16:$I$315,$B$16:$B$315,B115,$D$16:$D$315,D115,$O$16:$O$315,"A"))</f>
        <v/>
      </c>
      <c r="S115">
        <f>IF(OR(O115&lt;&gt;"S",N(G115)=0),0,SUMIFS($G$16:$G$315,$B$16:$B$315,B115,$D$16:$D$315,D115,$O$16:$O$315,"S"))</f>
        <v/>
      </c>
      <c r="T115">
        <f>IF(OR(O115&lt;&gt;"S",E115="",N(G115)=0),0,SUMIFS($G$16:$G$315,$E$16:$E$315,E115,$O$16:$O$315,"S"))</f>
        <v/>
      </c>
      <c r="U115">
        <f>IF(O115="C2",0,N(G115))</f>
        <v/>
      </c>
      <c r="V115">
        <f>IF(O115="C1",0,N(I115))</f>
        <v/>
      </c>
      <c r="W115">
        <f>IF(O115="C1",0,N(H115))</f>
        <v/>
      </c>
      <c r="X115">
        <f>IF(O115="C2",0,N(J115))</f>
        <v/>
      </c>
      <c r="Y115">
        <f>IF(OR(M115="",M115="OK"),0,1)</f>
        <v/>
      </c>
    </row>
    <row r="116">
      <c r="B116" s="21" t="n"/>
      <c r="C116" s="22" t="n"/>
      <c r="D116" s="14" t="n"/>
      <c r="E116" s="22" t="n"/>
      <c r="F116" s="14" t="n"/>
      <c r="G116" s="23" t="n"/>
      <c r="H116" s="23" t="n"/>
      <c r="I116" s="23" t="n"/>
      <c r="J116" s="23" t="n"/>
      <c r="K116" s="24">
        <f>IF(COUNT(G116:J116)=0,"",N($E$8)+SUM(G$16:G116)-SUM(I$16:I116))</f>
        <v/>
      </c>
      <c r="L116" s="24">
        <f>IF(COUNT(G116:J116)=0,"",N($E$9)+SUM(H$16:H116)-SUM(J$16:J116))</f>
        <v/>
      </c>
      <c r="M116" s="25">
        <f>IF(COUNT(G116:J116)=0,"",IF(B116="","Enter the date",IF(D116="","Enter who was paid or who paid",IF(F116="","Pick a head of account",IF(O116="?","Pick a head from the list",IF(AND(O116&lt;&gt;"C1",O116&lt;&gt;"C2",N(G116)+N(H116)&gt;0,N(I116)+N(J116)&gt;0),"Put money in and money out on separate rows",IF(K116&lt;0,"Cash in hand below zero: an entry is missing or wrong",IF(AND(O116="C1",ROUND(N(I116)-N(H116),2)&lt;&gt;0),"Cash deposited: cash out and bank in should be equal",IF(AND(O116="C2",ROUND(N(J116)-N(G116),2)&lt;&gt;0),"Cash withdrawn: bank out and cash in should be equal",IF(P116&gt;10000,"Cash paid to this party today is over ₹10,000: not deductible, s.36(4)",IF(Q116&gt;35000,"Cash freight to this transporter today is over ₹35,000: not deductible, s.36(6)",IF(R116&gt;10000,"Asset paid in cash over ₹10,000 today: left out of its cost, s.39(2)",IF(AND(O116="T",N(G116)&gt;=20000),"Loan of ₹20,000 or more taken in cash: barred, s.185",IF(AND(O116="L",N(I116)&gt;=20000),"Loan of ₹20,000 or more repaid in cash: barred, s.188",IF(S116&gt;=200000,"₹2,00,000 or more in cash from this party today: barred, s.186",IF(T116&gt;=200000,"₹2,00,000 or more in cash for this event or order: barred, s.186","OK"))))))))))))))))</f>
        <v/>
      </c>
      <c r="O116">
        <f>IF(F116="","",IFERROR(VLOOKUP(F116,Lists!$A$2:$B$22,2,FALSE),"?"))</f>
        <v/>
      </c>
      <c r="P116">
        <f>IF(OR(O116&lt;&gt;"E",N(I116)=0),0,SUMIFS($I$16:$I$315,$B$16:$B$315,B116,$D$16:$D$315,D116,$O$16:$O$315,"E"))</f>
        <v/>
      </c>
      <c r="Q116">
        <f>IF(OR(O116&lt;&gt;"F",N(I116)=0),0,SUMIFS($I$16:$I$315,$B$16:$B$315,B116,$D$16:$D$315,D116,$O$16:$O$315,"F"))</f>
        <v/>
      </c>
      <c r="R116">
        <f>IF(OR(O116&lt;&gt;"A",N(I116)=0),0,SUMIFS($I$16:$I$315,$B$16:$B$315,B116,$D$16:$D$315,D116,$O$16:$O$315,"A"))</f>
        <v/>
      </c>
      <c r="S116">
        <f>IF(OR(O116&lt;&gt;"S",N(G116)=0),0,SUMIFS($G$16:$G$315,$B$16:$B$315,B116,$D$16:$D$315,D116,$O$16:$O$315,"S"))</f>
        <v/>
      </c>
      <c r="T116">
        <f>IF(OR(O116&lt;&gt;"S",E116="",N(G116)=0),0,SUMIFS($G$16:$G$315,$E$16:$E$315,E116,$O$16:$O$315,"S"))</f>
        <v/>
      </c>
      <c r="U116">
        <f>IF(O116="C2",0,N(G116))</f>
        <v/>
      </c>
      <c r="V116">
        <f>IF(O116="C1",0,N(I116))</f>
        <v/>
      </c>
      <c r="W116">
        <f>IF(O116="C1",0,N(H116))</f>
        <v/>
      </c>
      <c r="X116">
        <f>IF(O116="C2",0,N(J116))</f>
        <v/>
      </c>
      <c r="Y116">
        <f>IF(OR(M116="",M116="OK"),0,1)</f>
        <v/>
      </c>
    </row>
    <row r="117">
      <c r="B117" s="21" t="n"/>
      <c r="C117" s="22" t="n"/>
      <c r="D117" s="14" t="n"/>
      <c r="E117" s="22" t="n"/>
      <c r="F117" s="14" t="n"/>
      <c r="G117" s="23" t="n"/>
      <c r="H117" s="23" t="n"/>
      <c r="I117" s="23" t="n"/>
      <c r="J117" s="23" t="n"/>
      <c r="K117" s="24">
        <f>IF(COUNT(G117:J117)=0,"",N($E$8)+SUM(G$16:G117)-SUM(I$16:I117))</f>
        <v/>
      </c>
      <c r="L117" s="24">
        <f>IF(COUNT(G117:J117)=0,"",N($E$9)+SUM(H$16:H117)-SUM(J$16:J117))</f>
        <v/>
      </c>
      <c r="M117" s="25">
        <f>IF(COUNT(G117:J117)=0,"",IF(B117="","Enter the date",IF(D117="","Enter who was paid or who paid",IF(F117="","Pick a head of account",IF(O117="?","Pick a head from the list",IF(AND(O117&lt;&gt;"C1",O117&lt;&gt;"C2",N(G117)+N(H117)&gt;0,N(I117)+N(J117)&gt;0),"Put money in and money out on separate rows",IF(K117&lt;0,"Cash in hand below zero: an entry is missing or wrong",IF(AND(O117="C1",ROUND(N(I117)-N(H117),2)&lt;&gt;0),"Cash deposited: cash out and bank in should be equal",IF(AND(O117="C2",ROUND(N(J117)-N(G117),2)&lt;&gt;0),"Cash withdrawn: bank out and cash in should be equal",IF(P117&gt;10000,"Cash paid to this party today is over ₹10,000: not deductible, s.36(4)",IF(Q117&gt;35000,"Cash freight to this transporter today is over ₹35,000: not deductible, s.36(6)",IF(R117&gt;10000,"Asset paid in cash over ₹10,000 today: left out of its cost, s.39(2)",IF(AND(O117="T",N(G117)&gt;=20000),"Loan of ₹20,000 or more taken in cash: barred, s.185",IF(AND(O117="L",N(I117)&gt;=20000),"Loan of ₹20,000 or more repaid in cash: barred, s.188",IF(S117&gt;=200000,"₹2,00,000 or more in cash from this party today: barred, s.186",IF(T117&gt;=200000,"₹2,00,000 or more in cash for this event or order: barred, s.186","OK"))))))))))))))))</f>
        <v/>
      </c>
      <c r="O117">
        <f>IF(F117="","",IFERROR(VLOOKUP(F117,Lists!$A$2:$B$22,2,FALSE),"?"))</f>
        <v/>
      </c>
      <c r="P117">
        <f>IF(OR(O117&lt;&gt;"E",N(I117)=0),0,SUMIFS($I$16:$I$315,$B$16:$B$315,B117,$D$16:$D$315,D117,$O$16:$O$315,"E"))</f>
        <v/>
      </c>
      <c r="Q117">
        <f>IF(OR(O117&lt;&gt;"F",N(I117)=0),0,SUMIFS($I$16:$I$315,$B$16:$B$315,B117,$D$16:$D$315,D117,$O$16:$O$315,"F"))</f>
        <v/>
      </c>
      <c r="R117">
        <f>IF(OR(O117&lt;&gt;"A",N(I117)=0),0,SUMIFS($I$16:$I$315,$B$16:$B$315,B117,$D$16:$D$315,D117,$O$16:$O$315,"A"))</f>
        <v/>
      </c>
      <c r="S117">
        <f>IF(OR(O117&lt;&gt;"S",N(G117)=0),0,SUMIFS($G$16:$G$315,$B$16:$B$315,B117,$D$16:$D$315,D117,$O$16:$O$315,"S"))</f>
        <v/>
      </c>
      <c r="T117">
        <f>IF(OR(O117&lt;&gt;"S",E117="",N(G117)=0),0,SUMIFS($G$16:$G$315,$E$16:$E$315,E117,$O$16:$O$315,"S"))</f>
        <v/>
      </c>
      <c r="U117">
        <f>IF(O117="C2",0,N(G117))</f>
        <v/>
      </c>
      <c r="V117">
        <f>IF(O117="C1",0,N(I117))</f>
        <v/>
      </c>
      <c r="W117">
        <f>IF(O117="C1",0,N(H117))</f>
        <v/>
      </c>
      <c r="X117">
        <f>IF(O117="C2",0,N(J117))</f>
        <v/>
      </c>
      <c r="Y117">
        <f>IF(OR(M117="",M117="OK"),0,1)</f>
        <v/>
      </c>
    </row>
    <row r="118">
      <c r="B118" s="21" t="n"/>
      <c r="C118" s="22" t="n"/>
      <c r="D118" s="14" t="n"/>
      <c r="E118" s="22" t="n"/>
      <c r="F118" s="14" t="n"/>
      <c r="G118" s="23" t="n"/>
      <c r="H118" s="23" t="n"/>
      <c r="I118" s="23" t="n"/>
      <c r="J118" s="23" t="n"/>
      <c r="K118" s="24">
        <f>IF(COUNT(G118:J118)=0,"",N($E$8)+SUM(G$16:G118)-SUM(I$16:I118))</f>
        <v/>
      </c>
      <c r="L118" s="24">
        <f>IF(COUNT(G118:J118)=0,"",N($E$9)+SUM(H$16:H118)-SUM(J$16:J118))</f>
        <v/>
      </c>
      <c r="M118" s="25">
        <f>IF(COUNT(G118:J118)=0,"",IF(B118="","Enter the date",IF(D118="","Enter who was paid or who paid",IF(F118="","Pick a head of account",IF(O118="?","Pick a head from the list",IF(AND(O118&lt;&gt;"C1",O118&lt;&gt;"C2",N(G118)+N(H118)&gt;0,N(I118)+N(J118)&gt;0),"Put money in and money out on separate rows",IF(K118&lt;0,"Cash in hand below zero: an entry is missing or wrong",IF(AND(O118="C1",ROUND(N(I118)-N(H118),2)&lt;&gt;0),"Cash deposited: cash out and bank in should be equal",IF(AND(O118="C2",ROUND(N(J118)-N(G118),2)&lt;&gt;0),"Cash withdrawn: bank out and cash in should be equal",IF(P118&gt;10000,"Cash paid to this party today is over ₹10,000: not deductible, s.36(4)",IF(Q118&gt;35000,"Cash freight to this transporter today is over ₹35,000: not deductible, s.36(6)",IF(R118&gt;10000,"Asset paid in cash over ₹10,000 today: left out of its cost, s.39(2)",IF(AND(O118="T",N(G118)&gt;=20000),"Loan of ₹20,000 or more taken in cash: barred, s.185",IF(AND(O118="L",N(I118)&gt;=20000),"Loan of ₹20,000 or more repaid in cash: barred, s.188",IF(S118&gt;=200000,"₹2,00,000 or more in cash from this party today: barred, s.186",IF(T118&gt;=200000,"₹2,00,000 or more in cash for this event or order: barred, s.186","OK"))))))))))))))))</f>
        <v/>
      </c>
      <c r="O118">
        <f>IF(F118="","",IFERROR(VLOOKUP(F118,Lists!$A$2:$B$22,2,FALSE),"?"))</f>
        <v/>
      </c>
      <c r="P118">
        <f>IF(OR(O118&lt;&gt;"E",N(I118)=0),0,SUMIFS($I$16:$I$315,$B$16:$B$315,B118,$D$16:$D$315,D118,$O$16:$O$315,"E"))</f>
        <v/>
      </c>
      <c r="Q118">
        <f>IF(OR(O118&lt;&gt;"F",N(I118)=0),0,SUMIFS($I$16:$I$315,$B$16:$B$315,B118,$D$16:$D$315,D118,$O$16:$O$315,"F"))</f>
        <v/>
      </c>
      <c r="R118">
        <f>IF(OR(O118&lt;&gt;"A",N(I118)=0),0,SUMIFS($I$16:$I$315,$B$16:$B$315,B118,$D$16:$D$315,D118,$O$16:$O$315,"A"))</f>
        <v/>
      </c>
      <c r="S118">
        <f>IF(OR(O118&lt;&gt;"S",N(G118)=0),0,SUMIFS($G$16:$G$315,$B$16:$B$315,B118,$D$16:$D$315,D118,$O$16:$O$315,"S"))</f>
        <v/>
      </c>
      <c r="T118">
        <f>IF(OR(O118&lt;&gt;"S",E118="",N(G118)=0),0,SUMIFS($G$16:$G$315,$E$16:$E$315,E118,$O$16:$O$315,"S"))</f>
        <v/>
      </c>
      <c r="U118">
        <f>IF(O118="C2",0,N(G118))</f>
        <v/>
      </c>
      <c r="V118">
        <f>IF(O118="C1",0,N(I118))</f>
        <v/>
      </c>
      <c r="W118">
        <f>IF(O118="C1",0,N(H118))</f>
        <v/>
      </c>
      <c r="X118">
        <f>IF(O118="C2",0,N(J118))</f>
        <v/>
      </c>
      <c r="Y118">
        <f>IF(OR(M118="",M118="OK"),0,1)</f>
        <v/>
      </c>
    </row>
    <row r="119">
      <c r="B119" s="21" t="n"/>
      <c r="C119" s="22" t="n"/>
      <c r="D119" s="14" t="n"/>
      <c r="E119" s="22" t="n"/>
      <c r="F119" s="14" t="n"/>
      <c r="G119" s="23" t="n"/>
      <c r="H119" s="23" t="n"/>
      <c r="I119" s="23" t="n"/>
      <c r="J119" s="23" t="n"/>
      <c r="K119" s="24">
        <f>IF(COUNT(G119:J119)=0,"",N($E$8)+SUM(G$16:G119)-SUM(I$16:I119))</f>
        <v/>
      </c>
      <c r="L119" s="24">
        <f>IF(COUNT(G119:J119)=0,"",N($E$9)+SUM(H$16:H119)-SUM(J$16:J119))</f>
        <v/>
      </c>
      <c r="M119" s="25">
        <f>IF(COUNT(G119:J119)=0,"",IF(B119="","Enter the date",IF(D119="","Enter who was paid or who paid",IF(F119="","Pick a head of account",IF(O119="?","Pick a head from the list",IF(AND(O119&lt;&gt;"C1",O119&lt;&gt;"C2",N(G119)+N(H119)&gt;0,N(I119)+N(J119)&gt;0),"Put money in and money out on separate rows",IF(K119&lt;0,"Cash in hand below zero: an entry is missing or wrong",IF(AND(O119="C1",ROUND(N(I119)-N(H119),2)&lt;&gt;0),"Cash deposited: cash out and bank in should be equal",IF(AND(O119="C2",ROUND(N(J119)-N(G119),2)&lt;&gt;0),"Cash withdrawn: bank out and cash in should be equal",IF(P119&gt;10000,"Cash paid to this party today is over ₹10,000: not deductible, s.36(4)",IF(Q119&gt;35000,"Cash freight to this transporter today is over ₹35,000: not deductible, s.36(6)",IF(R119&gt;10000,"Asset paid in cash over ₹10,000 today: left out of its cost, s.39(2)",IF(AND(O119="T",N(G119)&gt;=20000),"Loan of ₹20,000 or more taken in cash: barred, s.185",IF(AND(O119="L",N(I119)&gt;=20000),"Loan of ₹20,000 or more repaid in cash: barred, s.188",IF(S119&gt;=200000,"₹2,00,000 or more in cash from this party today: barred, s.186",IF(T119&gt;=200000,"₹2,00,000 or more in cash for this event or order: barred, s.186","OK"))))))))))))))))</f>
        <v/>
      </c>
      <c r="O119">
        <f>IF(F119="","",IFERROR(VLOOKUP(F119,Lists!$A$2:$B$22,2,FALSE),"?"))</f>
        <v/>
      </c>
      <c r="P119">
        <f>IF(OR(O119&lt;&gt;"E",N(I119)=0),0,SUMIFS($I$16:$I$315,$B$16:$B$315,B119,$D$16:$D$315,D119,$O$16:$O$315,"E"))</f>
        <v/>
      </c>
      <c r="Q119">
        <f>IF(OR(O119&lt;&gt;"F",N(I119)=0),0,SUMIFS($I$16:$I$315,$B$16:$B$315,B119,$D$16:$D$315,D119,$O$16:$O$315,"F"))</f>
        <v/>
      </c>
      <c r="R119">
        <f>IF(OR(O119&lt;&gt;"A",N(I119)=0),0,SUMIFS($I$16:$I$315,$B$16:$B$315,B119,$D$16:$D$315,D119,$O$16:$O$315,"A"))</f>
        <v/>
      </c>
      <c r="S119">
        <f>IF(OR(O119&lt;&gt;"S",N(G119)=0),0,SUMIFS($G$16:$G$315,$B$16:$B$315,B119,$D$16:$D$315,D119,$O$16:$O$315,"S"))</f>
        <v/>
      </c>
      <c r="T119">
        <f>IF(OR(O119&lt;&gt;"S",E119="",N(G119)=0),0,SUMIFS($G$16:$G$315,$E$16:$E$315,E119,$O$16:$O$315,"S"))</f>
        <v/>
      </c>
      <c r="U119">
        <f>IF(O119="C2",0,N(G119))</f>
        <v/>
      </c>
      <c r="V119">
        <f>IF(O119="C1",0,N(I119))</f>
        <v/>
      </c>
      <c r="W119">
        <f>IF(O119="C1",0,N(H119))</f>
        <v/>
      </c>
      <c r="X119">
        <f>IF(O119="C2",0,N(J119))</f>
        <v/>
      </c>
      <c r="Y119">
        <f>IF(OR(M119="",M119="OK"),0,1)</f>
        <v/>
      </c>
    </row>
    <row r="120">
      <c r="B120" s="21" t="n"/>
      <c r="C120" s="22" t="n"/>
      <c r="D120" s="14" t="n"/>
      <c r="E120" s="22" t="n"/>
      <c r="F120" s="14" t="n"/>
      <c r="G120" s="23" t="n"/>
      <c r="H120" s="23" t="n"/>
      <c r="I120" s="23" t="n"/>
      <c r="J120" s="23" t="n"/>
      <c r="K120" s="24">
        <f>IF(COUNT(G120:J120)=0,"",N($E$8)+SUM(G$16:G120)-SUM(I$16:I120))</f>
        <v/>
      </c>
      <c r="L120" s="24">
        <f>IF(COUNT(G120:J120)=0,"",N($E$9)+SUM(H$16:H120)-SUM(J$16:J120))</f>
        <v/>
      </c>
      <c r="M120" s="25">
        <f>IF(COUNT(G120:J120)=0,"",IF(B120="","Enter the date",IF(D120="","Enter who was paid or who paid",IF(F120="","Pick a head of account",IF(O120="?","Pick a head from the list",IF(AND(O120&lt;&gt;"C1",O120&lt;&gt;"C2",N(G120)+N(H120)&gt;0,N(I120)+N(J120)&gt;0),"Put money in and money out on separate rows",IF(K120&lt;0,"Cash in hand below zero: an entry is missing or wrong",IF(AND(O120="C1",ROUND(N(I120)-N(H120),2)&lt;&gt;0),"Cash deposited: cash out and bank in should be equal",IF(AND(O120="C2",ROUND(N(J120)-N(G120),2)&lt;&gt;0),"Cash withdrawn: bank out and cash in should be equal",IF(P120&gt;10000,"Cash paid to this party today is over ₹10,000: not deductible, s.36(4)",IF(Q120&gt;35000,"Cash freight to this transporter today is over ₹35,000: not deductible, s.36(6)",IF(R120&gt;10000,"Asset paid in cash over ₹10,000 today: left out of its cost, s.39(2)",IF(AND(O120="T",N(G120)&gt;=20000),"Loan of ₹20,000 or more taken in cash: barred, s.185",IF(AND(O120="L",N(I120)&gt;=20000),"Loan of ₹20,000 or more repaid in cash: barred, s.188",IF(S120&gt;=200000,"₹2,00,000 or more in cash from this party today: barred, s.186",IF(T120&gt;=200000,"₹2,00,000 or more in cash for this event or order: barred, s.186","OK"))))))))))))))))</f>
        <v/>
      </c>
      <c r="O120">
        <f>IF(F120="","",IFERROR(VLOOKUP(F120,Lists!$A$2:$B$22,2,FALSE),"?"))</f>
        <v/>
      </c>
      <c r="P120">
        <f>IF(OR(O120&lt;&gt;"E",N(I120)=0),0,SUMIFS($I$16:$I$315,$B$16:$B$315,B120,$D$16:$D$315,D120,$O$16:$O$315,"E"))</f>
        <v/>
      </c>
      <c r="Q120">
        <f>IF(OR(O120&lt;&gt;"F",N(I120)=0),0,SUMIFS($I$16:$I$315,$B$16:$B$315,B120,$D$16:$D$315,D120,$O$16:$O$315,"F"))</f>
        <v/>
      </c>
      <c r="R120">
        <f>IF(OR(O120&lt;&gt;"A",N(I120)=0),0,SUMIFS($I$16:$I$315,$B$16:$B$315,B120,$D$16:$D$315,D120,$O$16:$O$315,"A"))</f>
        <v/>
      </c>
      <c r="S120">
        <f>IF(OR(O120&lt;&gt;"S",N(G120)=0),0,SUMIFS($G$16:$G$315,$B$16:$B$315,B120,$D$16:$D$315,D120,$O$16:$O$315,"S"))</f>
        <v/>
      </c>
      <c r="T120">
        <f>IF(OR(O120&lt;&gt;"S",E120="",N(G120)=0),0,SUMIFS($G$16:$G$315,$E$16:$E$315,E120,$O$16:$O$315,"S"))</f>
        <v/>
      </c>
      <c r="U120">
        <f>IF(O120="C2",0,N(G120))</f>
        <v/>
      </c>
      <c r="V120">
        <f>IF(O120="C1",0,N(I120))</f>
        <v/>
      </c>
      <c r="W120">
        <f>IF(O120="C1",0,N(H120))</f>
        <v/>
      </c>
      <c r="X120">
        <f>IF(O120="C2",0,N(J120))</f>
        <v/>
      </c>
      <c r="Y120">
        <f>IF(OR(M120="",M120="OK"),0,1)</f>
        <v/>
      </c>
    </row>
    <row r="121">
      <c r="B121" s="21" t="n"/>
      <c r="C121" s="22" t="n"/>
      <c r="D121" s="14" t="n"/>
      <c r="E121" s="22" t="n"/>
      <c r="F121" s="14" t="n"/>
      <c r="G121" s="23" t="n"/>
      <c r="H121" s="23" t="n"/>
      <c r="I121" s="23" t="n"/>
      <c r="J121" s="23" t="n"/>
      <c r="K121" s="24">
        <f>IF(COUNT(G121:J121)=0,"",N($E$8)+SUM(G$16:G121)-SUM(I$16:I121))</f>
        <v/>
      </c>
      <c r="L121" s="24">
        <f>IF(COUNT(G121:J121)=0,"",N($E$9)+SUM(H$16:H121)-SUM(J$16:J121))</f>
        <v/>
      </c>
      <c r="M121" s="25">
        <f>IF(COUNT(G121:J121)=0,"",IF(B121="","Enter the date",IF(D121="","Enter who was paid or who paid",IF(F121="","Pick a head of account",IF(O121="?","Pick a head from the list",IF(AND(O121&lt;&gt;"C1",O121&lt;&gt;"C2",N(G121)+N(H121)&gt;0,N(I121)+N(J121)&gt;0),"Put money in and money out on separate rows",IF(K121&lt;0,"Cash in hand below zero: an entry is missing or wrong",IF(AND(O121="C1",ROUND(N(I121)-N(H121),2)&lt;&gt;0),"Cash deposited: cash out and bank in should be equal",IF(AND(O121="C2",ROUND(N(J121)-N(G121),2)&lt;&gt;0),"Cash withdrawn: bank out and cash in should be equal",IF(P121&gt;10000,"Cash paid to this party today is over ₹10,000: not deductible, s.36(4)",IF(Q121&gt;35000,"Cash freight to this transporter today is over ₹35,000: not deductible, s.36(6)",IF(R121&gt;10000,"Asset paid in cash over ₹10,000 today: left out of its cost, s.39(2)",IF(AND(O121="T",N(G121)&gt;=20000),"Loan of ₹20,000 or more taken in cash: barred, s.185",IF(AND(O121="L",N(I121)&gt;=20000),"Loan of ₹20,000 or more repaid in cash: barred, s.188",IF(S121&gt;=200000,"₹2,00,000 or more in cash from this party today: barred, s.186",IF(T121&gt;=200000,"₹2,00,000 or more in cash for this event or order: barred, s.186","OK"))))))))))))))))</f>
        <v/>
      </c>
      <c r="O121">
        <f>IF(F121="","",IFERROR(VLOOKUP(F121,Lists!$A$2:$B$22,2,FALSE),"?"))</f>
        <v/>
      </c>
      <c r="P121">
        <f>IF(OR(O121&lt;&gt;"E",N(I121)=0),0,SUMIFS($I$16:$I$315,$B$16:$B$315,B121,$D$16:$D$315,D121,$O$16:$O$315,"E"))</f>
        <v/>
      </c>
      <c r="Q121">
        <f>IF(OR(O121&lt;&gt;"F",N(I121)=0),0,SUMIFS($I$16:$I$315,$B$16:$B$315,B121,$D$16:$D$315,D121,$O$16:$O$315,"F"))</f>
        <v/>
      </c>
      <c r="R121">
        <f>IF(OR(O121&lt;&gt;"A",N(I121)=0),0,SUMIFS($I$16:$I$315,$B$16:$B$315,B121,$D$16:$D$315,D121,$O$16:$O$315,"A"))</f>
        <v/>
      </c>
      <c r="S121">
        <f>IF(OR(O121&lt;&gt;"S",N(G121)=0),0,SUMIFS($G$16:$G$315,$B$16:$B$315,B121,$D$16:$D$315,D121,$O$16:$O$315,"S"))</f>
        <v/>
      </c>
      <c r="T121">
        <f>IF(OR(O121&lt;&gt;"S",E121="",N(G121)=0),0,SUMIFS($G$16:$G$315,$E$16:$E$315,E121,$O$16:$O$315,"S"))</f>
        <v/>
      </c>
      <c r="U121">
        <f>IF(O121="C2",0,N(G121))</f>
        <v/>
      </c>
      <c r="V121">
        <f>IF(O121="C1",0,N(I121))</f>
        <v/>
      </c>
      <c r="W121">
        <f>IF(O121="C1",0,N(H121))</f>
        <v/>
      </c>
      <c r="X121">
        <f>IF(O121="C2",0,N(J121))</f>
        <v/>
      </c>
      <c r="Y121">
        <f>IF(OR(M121="",M121="OK"),0,1)</f>
        <v/>
      </c>
    </row>
    <row r="122">
      <c r="B122" s="21" t="n"/>
      <c r="C122" s="22" t="n"/>
      <c r="D122" s="14" t="n"/>
      <c r="E122" s="22" t="n"/>
      <c r="F122" s="14" t="n"/>
      <c r="G122" s="23" t="n"/>
      <c r="H122" s="23" t="n"/>
      <c r="I122" s="23" t="n"/>
      <c r="J122" s="23" t="n"/>
      <c r="K122" s="24">
        <f>IF(COUNT(G122:J122)=0,"",N($E$8)+SUM(G$16:G122)-SUM(I$16:I122))</f>
        <v/>
      </c>
      <c r="L122" s="24">
        <f>IF(COUNT(G122:J122)=0,"",N($E$9)+SUM(H$16:H122)-SUM(J$16:J122))</f>
        <v/>
      </c>
      <c r="M122" s="25">
        <f>IF(COUNT(G122:J122)=0,"",IF(B122="","Enter the date",IF(D122="","Enter who was paid or who paid",IF(F122="","Pick a head of account",IF(O122="?","Pick a head from the list",IF(AND(O122&lt;&gt;"C1",O122&lt;&gt;"C2",N(G122)+N(H122)&gt;0,N(I122)+N(J122)&gt;0),"Put money in and money out on separate rows",IF(K122&lt;0,"Cash in hand below zero: an entry is missing or wrong",IF(AND(O122="C1",ROUND(N(I122)-N(H122),2)&lt;&gt;0),"Cash deposited: cash out and bank in should be equal",IF(AND(O122="C2",ROUND(N(J122)-N(G122),2)&lt;&gt;0),"Cash withdrawn: bank out and cash in should be equal",IF(P122&gt;10000,"Cash paid to this party today is over ₹10,000: not deductible, s.36(4)",IF(Q122&gt;35000,"Cash freight to this transporter today is over ₹35,000: not deductible, s.36(6)",IF(R122&gt;10000,"Asset paid in cash over ₹10,000 today: left out of its cost, s.39(2)",IF(AND(O122="T",N(G122)&gt;=20000),"Loan of ₹20,000 or more taken in cash: barred, s.185",IF(AND(O122="L",N(I122)&gt;=20000),"Loan of ₹20,000 or more repaid in cash: barred, s.188",IF(S122&gt;=200000,"₹2,00,000 or more in cash from this party today: barred, s.186",IF(T122&gt;=200000,"₹2,00,000 or more in cash for this event or order: barred, s.186","OK"))))))))))))))))</f>
        <v/>
      </c>
      <c r="O122">
        <f>IF(F122="","",IFERROR(VLOOKUP(F122,Lists!$A$2:$B$22,2,FALSE),"?"))</f>
        <v/>
      </c>
      <c r="P122">
        <f>IF(OR(O122&lt;&gt;"E",N(I122)=0),0,SUMIFS($I$16:$I$315,$B$16:$B$315,B122,$D$16:$D$315,D122,$O$16:$O$315,"E"))</f>
        <v/>
      </c>
      <c r="Q122">
        <f>IF(OR(O122&lt;&gt;"F",N(I122)=0),0,SUMIFS($I$16:$I$315,$B$16:$B$315,B122,$D$16:$D$315,D122,$O$16:$O$315,"F"))</f>
        <v/>
      </c>
      <c r="R122">
        <f>IF(OR(O122&lt;&gt;"A",N(I122)=0),0,SUMIFS($I$16:$I$315,$B$16:$B$315,B122,$D$16:$D$315,D122,$O$16:$O$315,"A"))</f>
        <v/>
      </c>
      <c r="S122">
        <f>IF(OR(O122&lt;&gt;"S",N(G122)=0),0,SUMIFS($G$16:$G$315,$B$16:$B$315,B122,$D$16:$D$315,D122,$O$16:$O$315,"S"))</f>
        <v/>
      </c>
      <c r="T122">
        <f>IF(OR(O122&lt;&gt;"S",E122="",N(G122)=0),0,SUMIFS($G$16:$G$315,$E$16:$E$315,E122,$O$16:$O$315,"S"))</f>
        <v/>
      </c>
      <c r="U122">
        <f>IF(O122="C2",0,N(G122))</f>
        <v/>
      </c>
      <c r="V122">
        <f>IF(O122="C1",0,N(I122))</f>
        <v/>
      </c>
      <c r="W122">
        <f>IF(O122="C1",0,N(H122))</f>
        <v/>
      </c>
      <c r="X122">
        <f>IF(O122="C2",0,N(J122))</f>
        <v/>
      </c>
      <c r="Y122">
        <f>IF(OR(M122="",M122="OK"),0,1)</f>
        <v/>
      </c>
    </row>
    <row r="123">
      <c r="B123" s="21" t="n"/>
      <c r="C123" s="22" t="n"/>
      <c r="D123" s="14" t="n"/>
      <c r="E123" s="22" t="n"/>
      <c r="F123" s="14" t="n"/>
      <c r="G123" s="23" t="n"/>
      <c r="H123" s="23" t="n"/>
      <c r="I123" s="23" t="n"/>
      <c r="J123" s="23" t="n"/>
      <c r="K123" s="24">
        <f>IF(COUNT(G123:J123)=0,"",N($E$8)+SUM(G$16:G123)-SUM(I$16:I123))</f>
        <v/>
      </c>
      <c r="L123" s="24">
        <f>IF(COUNT(G123:J123)=0,"",N($E$9)+SUM(H$16:H123)-SUM(J$16:J123))</f>
        <v/>
      </c>
      <c r="M123" s="25">
        <f>IF(COUNT(G123:J123)=0,"",IF(B123="","Enter the date",IF(D123="","Enter who was paid or who paid",IF(F123="","Pick a head of account",IF(O123="?","Pick a head from the list",IF(AND(O123&lt;&gt;"C1",O123&lt;&gt;"C2",N(G123)+N(H123)&gt;0,N(I123)+N(J123)&gt;0),"Put money in and money out on separate rows",IF(K123&lt;0,"Cash in hand below zero: an entry is missing or wrong",IF(AND(O123="C1",ROUND(N(I123)-N(H123),2)&lt;&gt;0),"Cash deposited: cash out and bank in should be equal",IF(AND(O123="C2",ROUND(N(J123)-N(G123),2)&lt;&gt;0),"Cash withdrawn: bank out and cash in should be equal",IF(P123&gt;10000,"Cash paid to this party today is over ₹10,000: not deductible, s.36(4)",IF(Q123&gt;35000,"Cash freight to this transporter today is over ₹35,000: not deductible, s.36(6)",IF(R123&gt;10000,"Asset paid in cash over ₹10,000 today: left out of its cost, s.39(2)",IF(AND(O123="T",N(G123)&gt;=20000),"Loan of ₹20,000 or more taken in cash: barred, s.185",IF(AND(O123="L",N(I123)&gt;=20000),"Loan of ₹20,000 or more repaid in cash: barred, s.188",IF(S123&gt;=200000,"₹2,00,000 or more in cash from this party today: barred, s.186",IF(T123&gt;=200000,"₹2,00,000 or more in cash for this event or order: barred, s.186","OK"))))))))))))))))</f>
        <v/>
      </c>
      <c r="O123">
        <f>IF(F123="","",IFERROR(VLOOKUP(F123,Lists!$A$2:$B$22,2,FALSE),"?"))</f>
        <v/>
      </c>
      <c r="P123">
        <f>IF(OR(O123&lt;&gt;"E",N(I123)=0),0,SUMIFS($I$16:$I$315,$B$16:$B$315,B123,$D$16:$D$315,D123,$O$16:$O$315,"E"))</f>
        <v/>
      </c>
      <c r="Q123">
        <f>IF(OR(O123&lt;&gt;"F",N(I123)=0),0,SUMIFS($I$16:$I$315,$B$16:$B$315,B123,$D$16:$D$315,D123,$O$16:$O$315,"F"))</f>
        <v/>
      </c>
      <c r="R123">
        <f>IF(OR(O123&lt;&gt;"A",N(I123)=0),0,SUMIFS($I$16:$I$315,$B$16:$B$315,B123,$D$16:$D$315,D123,$O$16:$O$315,"A"))</f>
        <v/>
      </c>
      <c r="S123">
        <f>IF(OR(O123&lt;&gt;"S",N(G123)=0),0,SUMIFS($G$16:$G$315,$B$16:$B$315,B123,$D$16:$D$315,D123,$O$16:$O$315,"S"))</f>
        <v/>
      </c>
      <c r="T123">
        <f>IF(OR(O123&lt;&gt;"S",E123="",N(G123)=0),0,SUMIFS($G$16:$G$315,$E$16:$E$315,E123,$O$16:$O$315,"S"))</f>
        <v/>
      </c>
      <c r="U123">
        <f>IF(O123="C2",0,N(G123))</f>
        <v/>
      </c>
      <c r="V123">
        <f>IF(O123="C1",0,N(I123))</f>
        <v/>
      </c>
      <c r="W123">
        <f>IF(O123="C1",0,N(H123))</f>
        <v/>
      </c>
      <c r="X123">
        <f>IF(O123="C2",0,N(J123))</f>
        <v/>
      </c>
      <c r="Y123">
        <f>IF(OR(M123="",M123="OK"),0,1)</f>
        <v/>
      </c>
    </row>
    <row r="124">
      <c r="B124" s="21" t="n"/>
      <c r="C124" s="22" t="n"/>
      <c r="D124" s="14" t="n"/>
      <c r="E124" s="22" t="n"/>
      <c r="F124" s="14" t="n"/>
      <c r="G124" s="23" t="n"/>
      <c r="H124" s="23" t="n"/>
      <c r="I124" s="23" t="n"/>
      <c r="J124" s="23" t="n"/>
      <c r="K124" s="24">
        <f>IF(COUNT(G124:J124)=0,"",N($E$8)+SUM(G$16:G124)-SUM(I$16:I124))</f>
        <v/>
      </c>
      <c r="L124" s="24">
        <f>IF(COUNT(G124:J124)=0,"",N($E$9)+SUM(H$16:H124)-SUM(J$16:J124))</f>
        <v/>
      </c>
      <c r="M124" s="25">
        <f>IF(COUNT(G124:J124)=0,"",IF(B124="","Enter the date",IF(D124="","Enter who was paid or who paid",IF(F124="","Pick a head of account",IF(O124="?","Pick a head from the list",IF(AND(O124&lt;&gt;"C1",O124&lt;&gt;"C2",N(G124)+N(H124)&gt;0,N(I124)+N(J124)&gt;0),"Put money in and money out on separate rows",IF(K124&lt;0,"Cash in hand below zero: an entry is missing or wrong",IF(AND(O124="C1",ROUND(N(I124)-N(H124),2)&lt;&gt;0),"Cash deposited: cash out and bank in should be equal",IF(AND(O124="C2",ROUND(N(J124)-N(G124),2)&lt;&gt;0),"Cash withdrawn: bank out and cash in should be equal",IF(P124&gt;10000,"Cash paid to this party today is over ₹10,000: not deductible, s.36(4)",IF(Q124&gt;35000,"Cash freight to this transporter today is over ₹35,000: not deductible, s.36(6)",IF(R124&gt;10000,"Asset paid in cash over ₹10,000 today: left out of its cost, s.39(2)",IF(AND(O124="T",N(G124)&gt;=20000),"Loan of ₹20,000 or more taken in cash: barred, s.185",IF(AND(O124="L",N(I124)&gt;=20000),"Loan of ₹20,000 or more repaid in cash: barred, s.188",IF(S124&gt;=200000,"₹2,00,000 or more in cash from this party today: barred, s.186",IF(T124&gt;=200000,"₹2,00,000 or more in cash for this event or order: barred, s.186","OK"))))))))))))))))</f>
        <v/>
      </c>
      <c r="O124">
        <f>IF(F124="","",IFERROR(VLOOKUP(F124,Lists!$A$2:$B$22,2,FALSE),"?"))</f>
        <v/>
      </c>
      <c r="P124">
        <f>IF(OR(O124&lt;&gt;"E",N(I124)=0),0,SUMIFS($I$16:$I$315,$B$16:$B$315,B124,$D$16:$D$315,D124,$O$16:$O$315,"E"))</f>
        <v/>
      </c>
      <c r="Q124">
        <f>IF(OR(O124&lt;&gt;"F",N(I124)=0),0,SUMIFS($I$16:$I$315,$B$16:$B$315,B124,$D$16:$D$315,D124,$O$16:$O$315,"F"))</f>
        <v/>
      </c>
      <c r="R124">
        <f>IF(OR(O124&lt;&gt;"A",N(I124)=0),0,SUMIFS($I$16:$I$315,$B$16:$B$315,B124,$D$16:$D$315,D124,$O$16:$O$315,"A"))</f>
        <v/>
      </c>
      <c r="S124">
        <f>IF(OR(O124&lt;&gt;"S",N(G124)=0),0,SUMIFS($G$16:$G$315,$B$16:$B$315,B124,$D$16:$D$315,D124,$O$16:$O$315,"S"))</f>
        <v/>
      </c>
      <c r="T124">
        <f>IF(OR(O124&lt;&gt;"S",E124="",N(G124)=0),0,SUMIFS($G$16:$G$315,$E$16:$E$315,E124,$O$16:$O$315,"S"))</f>
        <v/>
      </c>
      <c r="U124">
        <f>IF(O124="C2",0,N(G124))</f>
        <v/>
      </c>
      <c r="V124">
        <f>IF(O124="C1",0,N(I124))</f>
        <v/>
      </c>
      <c r="W124">
        <f>IF(O124="C1",0,N(H124))</f>
        <v/>
      </c>
      <c r="X124">
        <f>IF(O124="C2",0,N(J124))</f>
        <v/>
      </c>
      <c r="Y124">
        <f>IF(OR(M124="",M124="OK"),0,1)</f>
        <v/>
      </c>
    </row>
    <row r="125">
      <c r="B125" s="21" t="n"/>
      <c r="C125" s="22" t="n"/>
      <c r="D125" s="14" t="n"/>
      <c r="E125" s="22" t="n"/>
      <c r="F125" s="14" t="n"/>
      <c r="G125" s="23" t="n"/>
      <c r="H125" s="23" t="n"/>
      <c r="I125" s="23" t="n"/>
      <c r="J125" s="23" t="n"/>
      <c r="K125" s="24">
        <f>IF(COUNT(G125:J125)=0,"",N($E$8)+SUM(G$16:G125)-SUM(I$16:I125))</f>
        <v/>
      </c>
      <c r="L125" s="24">
        <f>IF(COUNT(G125:J125)=0,"",N($E$9)+SUM(H$16:H125)-SUM(J$16:J125))</f>
        <v/>
      </c>
      <c r="M125" s="25">
        <f>IF(COUNT(G125:J125)=0,"",IF(B125="","Enter the date",IF(D125="","Enter who was paid or who paid",IF(F125="","Pick a head of account",IF(O125="?","Pick a head from the list",IF(AND(O125&lt;&gt;"C1",O125&lt;&gt;"C2",N(G125)+N(H125)&gt;0,N(I125)+N(J125)&gt;0),"Put money in and money out on separate rows",IF(K125&lt;0,"Cash in hand below zero: an entry is missing or wrong",IF(AND(O125="C1",ROUND(N(I125)-N(H125),2)&lt;&gt;0),"Cash deposited: cash out and bank in should be equal",IF(AND(O125="C2",ROUND(N(J125)-N(G125),2)&lt;&gt;0),"Cash withdrawn: bank out and cash in should be equal",IF(P125&gt;10000,"Cash paid to this party today is over ₹10,000: not deductible, s.36(4)",IF(Q125&gt;35000,"Cash freight to this transporter today is over ₹35,000: not deductible, s.36(6)",IF(R125&gt;10000,"Asset paid in cash over ₹10,000 today: left out of its cost, s.39(2)",IF(AND(O125="T",N(G125)&gt;=20000),"Loan of ₹20,000 or more taken in cash: barred, s.185",IF(AND(O125="L",N(I125)&gt;=20000),"Loan of ₹20,000 or more repaid in cash: barred, s.188",IF(S125&gt;=200000,"₹2,00,000 or more in cash from this party today: barred, s.186",IF(T125&gt;=200000,"₹2,00,000 or more in cash for this event or order: barred, s.186","OK"))))))))))))))))</f>
        <v/>
      </c>
      <c r="O125">
        <f>IF(F125="","",IFERROR(VLOOKUP(F125,Lists!$A$2:$B$22,2,FALSE),"?"))</f>
        <v/>
      </c>
      <c r="P125">
        <f>IF(OR(O125&lt;&gt;"E",N(I125)=0),0,SUMIFS($I$16:$I$315,$B$16:$B$315,B125,$D$16:$D$315,D125,$O$16:$O$315,"E"))</f>
        <v/>
      </c>
      <c r="Q125">
        <f>IF(OR(O125&lt;&gt;"F",N(I125)=0),0,SUMIFS($I$16:$I$315,$B$16:$B$315,B125,$D$16:$D$315,D125,$O$16:$O$315,"F"))</f>
        <v/>
      </c>
      <c r="R125">
        <f>IF(OR(O125&lt;&gt;"A",N(I125)=0),0,SUMIFS($I$16:$I$315,$B$16:$B$315,B125,$D$16:$D$315,D125,$O$16:$O$315,"A"))</f>
        <v/>
      </c>
      <c r="S125">
        <f>IF(OR(O125&lt;&gt;"S",N(G125)=0),0,SUMIFS($G$16:$G$315,$B$16:$B$315,B125,$D$16:$D$315,D125,$O$16:$O$315,"S"))</f>
        <v/>
      </c>
      <c r="T125">
        <f>IF(OR(O125&lt;&gt;"S",E125="",N(G125)=0),0,SUMIFS($G$16:$G$315,$E$16:$E$315,E125,$O$16:$O$315,"S"))</f>
        <v/>
      </c>
      <c r="U125">
        <f>IF(O125="C2",0,N(G125))</f>
        <v/>
      </c>
      <c r="V125">
        <f>IF(O125="C1",0,N(I125))</f>
        <v/>
      </c>
      <c r="W125">
        <f>IF(O125="C1",0,N(H125))</f>
        <v/>
      </c>
      <c r="X125">
        <f>IF(O125="C2",0,N(J125))</f>
        <v/>
      </c>
      <c r="Y125">
        <f>IF(OR(M125="",M125="OK"),0,1)</f>
        <v/>
      </c>
    </row>
    <row r="126">
      <c r="B126" s="21" t="n"/>
      <c r="C126" s="22" t="n"/>
      <c r="D126" s="14" t="n"/>
      <c r="E126" s="22" t="n"/>
      <c r="F126" s="14" t="n"/>
      <c r="G126" s="23" t="n"/>
      <c r="H126" s="23" t="n"/>
      <c r="I126" s="23" t="n"/>
      <c r="J126" s="23" t="n"/>
      <c r="K126" s="24">
        <f>IF(COUNT(G126:J126)=0,"",N($E$8)+SUM(G$16:G126)-SUM(I$16:I126))</f>
        <v/>
      </c>
      <c r="L126" s="24">
        <f>IF(COUNT(G126:J126)=0,"",N($E$9)+SUM(H$16:H126)-SUM(J$16:J126))</f>
        <v/>
      </c>
      <c r="M126" s="25">
        <f>IF(COUNT(G126:J126)=0,"",IF(B126="","Enter the date",IF(D126="","Enter who was paid or who paid",IF(F126="","Pick a head of account",IF(O126="?","Pick a head from the list",IF(AND(O126&lt;&gt;"C1",O126&lt;&gt;"C2",N(G126)+N(H126)&gt;0,N(I126)+N(J126)&gt;0),"Put money in and money out on separate rows",IF(K126&lt;0,"Cash in hand below zero: an entry is missing or wrong",IF(AND(O126="C1",ROUND(N(I126)-N(H126),2)&lt;&gt;0),"Cash deposited: cash out and bank in should be equal",IF(AND(O126="C2",ROUND(N(J126)-N(G126),2)&lt;&gt;0),"Cash withdrawn: bank out and cash in should be equal",IF(P126&gt;10000,"Cash paid to this party today is over ₹10,000: not deductible, s.36(4)",IF(Q126&gt;35000,"Cash freight to this transporter today is over ₹35,000: not deductible, s.36(6)",IF(R126&gt;10000,"Asset paid in cash over ₹10,000 today: left out of its cost, s.39(2)",IF(AND(O126="T",N(G126)&gt;=20000),"Loan of ₹20,000 or more taken in cash: barred, s.185",IF(AND(O126="L",N(I126)&gt;=20000),"Loan of ₹20,000 or more repaid in cash: barred, s.188",IF(S126&gt;=200000,"₹2,00,000 or more in cash from this party today: barred, s.186",IF(T126&gt;=200000,"₹2,00,000 or more in cash for this event or order: barred, s.186","OK"))))))))))))))))</f>
        <v/>
      </c>
      <c r="O126">
        <f>IF(F126="","",IFERROR(VLOOKUP(F126,Lists!$A$2:$B$22,2,FALSE),"?"))</f>
        <v/>
      </c>
      <c r="P126">
        <f>IF(OR(O126&lt;&gt;"E",N(I126)=0),0,SUMIFS($I$16:$I$315,$B$16:$B$315,B126,$D$16:$D$315,D126,$O$16:$O$315,"E"))</f>
        <v/>
      </c>
      <c r="Q126">
        <f>IF(OR(O126&lt;&gt;"F",N(I126)=0),0,SUMIFS($I$16:$I$315,$B$16:$B$315,B126,$D$16:$D$315,D126,$O$16:$O$315,"F"))</f>
        <v/>
      </c>
      <c r="R126">
        <f>IF(OR(O126&lt;&gt;"A",N(I126)=0),0,SUMIFS($I$16:$I$315,$B$16:$B$315,B126,$D$16:$D$315,D126,$O$16:$O$315,"A"))</f>
        <v/>
      </c>
      <c r="S126">
        <f>IF(OR(O126&lt;&gt;"S",N(G126)=0),0,SUMIFS($G$16:$G$315,$B$16:$B$315,B126,$D$16:$D$315,D126,$O$16:$O$315,"S"))</f>
        <v/>
      </c>
      <c r="T126">
        <f>IF(OR(O126&lt;&gt;"S",E126="",N(G126)=0),0,SUMIFS($G$16:$G$315,$E$16:$E$315,E126,$O$16:$O$315,"S"))</f>
        <v/>
      </c>
      <c r="U126">
        <f>IF(O126="C2",0,N(G126))</f>
        <v/>
      </c>
      <c r="V126">
        <f>IF(O126="C1",0,N(I126))</f>
        <v/>
      </c>
      <c r="W126">
        <f>IF(O126="C1",0,N(H126))</f>
        <v/>
      </c>
      <c r="X126">
        <f>IF(O126="C2",0,N(J126))</f>
        <v/>
      </c>
      <c r="Y126">
        <f>IF(OR(M126="",M126="OK"),0,1)</f>
        <v/>
      </c>
    </row>
    <row r="127">
      <c r="B127" s="21" t="n"/>
      <c r="C127" s="22" t="n"/>
      <c r="D127" s="14" t="n"/>
      <c r="E127" s="22" t="n"/>
      <c r="F127" s="14" t="n"/>
      <c r="G127" s="23" t="n"/>
      <c r="H127" s="23" t="n"/>
      <c r="I127" s="23" t="n"/>
      <c r="J127" s="23" t="n"/>
      <c r="K127" s="24">
        <f>IF(COUNT(G127:J127)=0,"",N($E$8)+SUM(G$16:G127)-SUM(I$16:I127))</f>
        <v/>
      </c>
      <c r="L127" s="24">
        <f>IF(COUNT(G127:J127)=0,"",N($E$9)+SUM(H$16:H127)-SUM(J$16:J127))</f>
        <v/>
      </c>
      <c r="M127" s="25">
        <f>IF(COUNT(G127:J127)=0,"",IF(B127="","Enter the date",IF(D127="","Enter who was paid or who paid",IF(F127="","Pick a head of account",IF(O127="?","Pick a head from the list",IF(AND(O127&lt;&gt;"C1",O127&lt;&gt;"C2",N(G127)+N(H127)&gt;0,N(I127)+N(J127)&gt;0),"Put money in and money out on separate rows",IF(K127&lt;0,"Cash in hand below zero: an entry is missing or wrong",IF(AND(O127="C1",ROUND(N(I127)-N(H127),2)&lt;&gt;0),"Cash deposited: cash out and bank in should be equal",IF(AND(O127="C2",ROUND(N(J127)-N(G127),2)&lt;&gt;0),"Cash withdrawn: bank out and cash in should be equal",IF(P127&gt;10000,"Cash paid to this party today is over ₹10,000: not deductible, s.36(4)",IF(Q127&gt;35000,"Cash freight to this transporter today is over ₹35,000: not deductible, s.36(6)",IF(R127&gt;10000,"Asset paid in cash over ₹10,000 today: left out of its cost, s.39(2)",IF(AND(O127="T",N(G127)&gt;=20000),"Loan of ₹20,000 or more taken in cash: barred, s.185",IF(AND(O127="L",N(I127)&gt;=20000),"Loan of ₹20,000 or more repaid in cash: barred, s.188",IF(S127&gt;=200000,"₹2,00,000 or more in cash from this party today: barred, s.186",IF(T127&gt;=200000,"₹2,00,000 or more in cash for this event or order: barred, s.186","OK"))))))))))))))))</f>
        <v/>
      </c>
      <c r="O127">
        <f>IF(F127="","",IFERROR(VLOOKUP(F127,Lists!$A$2:$B$22,2,FALSE),"?"))</f>
        <v/>
      </c>
      <c r="P127">
        <f>IF(OR(O127&lt;&gt;"E",N(I127)=0),0,SUMIFS($I$16:$I$315,$B$16:$B$315,B127,$D$16:$D$315,D127,$O$16:$O$315,"E"))</f>
        <v/>
      </c>
      <c r="Q127">
        <f>IF(OR(O127&lt;&gt;"F",N(I127)=0),0,SUMIFS($I$16:$I$315,$B$16:$B$315,B127,$D$16:$D$315,D127,$O$16:$O$315,"F"))</f>
        <v/>
      </c>
      <c r="R127">
        <f>IF(OR(O127&lt;&gt;"A",N(I127)=0),0,SUMIFS($I$16:$I$315,$B$16:$B$315,B127,$D$16:$D$315,D127,$O$16:$O$315,"A"))</f>
        <v/>
      </c>
      <c r="S127">
        <f>IF(OR(O127&lt;&gt;"S",N(G127)=0),0,SUMIFS($G$16:$G$315,$B$16:$B$315,B127,$D$16:$D$315,D127,$O$16:$O$315,"S"))</f>
        <v/>
      </c>
      <c r="T127">
        <f>IF(OR(O127&lt;&gt;"S",E127="",N(G127)=0),0,SUMIFS($G$16:$G$315,$E$16:$E$315,E127,$O$16:$O$315,"S"))</f>
        <v/>
      </c>
      <c r="U127">
        <f>IF(O127="C2",0,N(G127))</f>
        <v/>
      </c>
      <c r="V127">
        <f>IF(O127="C1",0,N(I127))</f>
        <v/>
      </c>
      <c r="W127">
        <f>IF(O127="C1",0,N(H127))</f>
        <v/>
      </c>
      <c r="X127">
        <f>IF(O127="C2",0,N(J127))</f>
        <v/>
      </c>
      <c r="Y127">
        <f>IF(OR(M127="",M127="OK"),0,1)</f>
        <v/>
      </c>
    </row>
    <row r="128">
      <c r="B128" s="21" t="n"/>
      <c r="C128" s="22" t="n"/>
      <c r="D128" s="14" t="n"/>
      <c r="E128" s="22" t="n"/>
      <c r="F128" s="14" t="n"/>
      <c r="G128" s="23" t="n"/>
      <c r="H128" s="23" t="n"/>
      <c r="I128" s="23" t="n"/>
      <c r="J128" s="23" t="n"/>
      <c r="K128" s="24">
        <f>IF(COUNT(G128:J128)=0,"",N($E$8)+SUM(G$16:G128)-SUM(I$16:I128))</f>
        <v/>
      </c>
      <c r="L128" s="24">
        <f>IF(COUNT(G128:J128)=0,"",N($E$9)+SUM(H$16:H128)-SUM(J$16:J128))</f>
        <v/>
      </c>
      <c r="M128" s="25">
        <f>IF(COUNT(G128:J128)=0,"",IF(B128="","Enter the date",IF(D128="","Enter who was paid or who paid",IF(F128="","Pick a head of account",IF(O128="?","Pick a head from the list",IF(AND(O128&lt;&gt;"C1",O128&lt;&gt;"C2",N(G128)+N(H128)&gt;0,N(I128)+N(J128)&gt;0),"Put money in and money out on separate rows",IF(K128&lt;0,"Cash in hand below zero: an entry is missing or wrong",IF(AND(O128="C1",ROUND(N(I128)-N(H128),2)&lt;&gt;0),"Cash deposited: cash out and bank in should be equal",IF(AND(O128="C2",ROUND(N(J128)-N(G128),2)&lt;&gt;0),"Cash withdrawn: bank out and cash in should be equal",IF(P128&gt;10000,"Cash paid to this party today is over ₹10,000: not deductible, s.36(4)",IF(Q128&gt;35000,"Cash freight to this transporter today is over ₹35,000: not deductible, s.36(6)",IF(R128&gt;10000,"Asset paid in cash over ₹10,000 today: left out of its cost, s.39(2)",IF(AND(O128="T",N(G128)&gt;=20000),"Loan of ₹20,000 or more taken in cash: barred, s.185",IF(AND(O128="L",N(I128)&gt;=20000),"Loan of ₹20,000 or more repaid in cash: barred, s.188",IF(S128&gt;=200000,"₹2,00,000 or more in cash from this party today: barred, s.186",IF(T128&gt;=200000,"₹2,00,000 or more in cash for this event or order: barred, s.186","OK"))))))))))))))))</f>
        <v/>
      </c>
      <c r="O128">
        <f>IF(F128="","",IFERROR(VLOOKUP(F128,Lists!$A$2:$B$22,2,FALSE),"?"))</f>
        <v/>
      </c>
      <c r="P128">
        <f>IF(OR(O128&lt;&gt;"E",N(I128)=0),0,SUMIFS($I$16:$I$315,$B$16:$B$315,B128,$D$16:$D$315,D128,$O$16:$O$315,"E"))</f>
        <v/>
      </c>
      <c r="Q128">
        <f>IF(OR(O128&lt;&gt;"F",N(I128)=0),0,SUMIFS($I$16:$I$315,$B$16:$B$315,B128,$D$16:$D$315,D128,$O$16:$O$315,"F"))</f>
        <v/>
      </c>
      <c r="R128">
        <f>IF(OR(O128&lt;&gt;"A",N(I128)=0),0,SUMIFS($I$16:$I$315,$B$16:$B$315,B128,$D$16:$D$315,D128,$O$16:$O$315,"A"))</f>
        <v/>
      </c>
      <c r="S128">
        <f>IF(OR(O128&lt;&gt;"S",N(G128)=0),0,SUMIFS($G$16:$G$315,$B$16:$B$315,B128,$D$16:$D$315,D128,$O$16:$O$315,"S"))</f>
        <v/>
      </c>
      <c r="T128">
        <f>IF(OR(O128&lt;&gt;"S",E128="",N(G128)=0),0,SUMIFS($G$16:$G$315,$E$16:$E$315,E128,$O$16:$O$315,"S"))</f>
        <v/>
      </c>
      <c r="U128">
        <f>IF(O128="C2",0,N(G128))</f>
        <v/>
      </c>
      <c r="V128">
        <f>IF(O128="C1",0,N(I128))</f>
        <v/>
      </c>
      <c r="W128">
        <f>IF(O128="C1",0,N(H128))</f>
        <v/>
      </c>
      <c r="X128">
        <f>IF(O128="C2",0,N(J128))</f>
        <v/>
      </c>
      <c r="Y128">
        <f>IF(OR(M128="",M128="OK"),0,1)</f>
        <v/>
      </c>
    </row>
    <row r="129">
      <c r="B129" s="21" t="n"/>
      <c r="C129" s="22" t="n"/>
      <c r="D129" s="14" t="n"/>
      <c r="E129" s="22" t="n"/>
      <c r="F129" s="14" t="n"/>
      <c r="G129" s="23" t="n"/>
      <c r="H129" s="23" t="n"/>
      <c r="I129" s="23" t="n"/>
      <c r="J129" s="23" t="n"/>
      <c r="K129" s="24">
        <f>IF(COUNT(G129:J129)=0,"",N($E$8)+SUM(G$16:G129)-SUM(I$16:I129))</f>
        <v/>
      </c>
      <c r="L129" s="24">
        <f>IF(COUNT(G129:J129)=0,"",N($E$9)+SUM(H$16:H129)-SUM(J$16:J129))</f>
        <v/>
      </c>
      <c r="M129" s="25">
        <f>IF(COUNT(G129:J129)=0,"",IF(B129="","Enter the date",IF(D129="","Enter who was paid or who paid",IF(F129="","Pick a head of account",IF(O129="?","Pick a head from the list",IF(AND(O129&lt;&gt;"C1",O129&lt;&gt;"C2",N(G129)+N(H129)&gt;0,N(I129)+N(J129)&gt;0),"Put money in and money out on separate rows",IF(K129&lt;0,"Cash in hand below zero: an entry is missing or wrong",IF(AND(O129="C1",ROUND(N(I129)-N(H129),2)&lt;&gt;0),"Cash deposited: cash out and bank in should be equal",IF(AND(O129="C2",ROUND(N(J129)-N(G129),2)&lt;&gt;0),"Cash withdrawn: bank out and cash in should be equal",IF(P129&gt;10000,"Cash paid to this party today is over ₹10,000: not deductible, s.36(4)",IF(Q129&gt;35000,"Cash freight to this transporter today is over ₹35,000: not deductible, s.36(6)",IF(R129&gt;10000,"Asset paid in cash over ₹10,000 today: left out of its cost, s.39(2)",IF(AND(O129="T",N(G129)&gt;=20000),"Loan of ₹20,000 or more taken in cash: barred, s.185",IF(AND(O129="L",N(I129)&gt;=20000),"Loan of ₹20,000 or more repaid in cash: barred, s.188",IF(S129&gt;=200000,"₹2,00,000 or more in cash from this party today: barred, s.186",IF(T129&gt;=200000,"₹2,00,000 or more in cash for this event or order: barred, s.186","OK"))))))))))))))))</f>
        <v/>
      </c>
      <c r="O129">
        <f>IF(F129="","",IFERROR(VLOOKUP(F129,Lists!$A$2:$B$22,2,FALSE),"?"))</f>
        <v/>
      </c>
      <c r="P129">
        <f>IF(OR(O129&lt;&gt;"E",N(I129)=0),0,SUMIFS($I$16:$I$315,$B$16:$B$315,B129,$D$16:$D$315,D129,$O$16:$O$315,"E"))</f>
        <v/>
      </c>
      <c r="Q129">
        <f>IF(OR(O129&lt;&gt;"F",N(I129)=0),0,SUMIFS($I$16:$I$315,$B$16:$B$315,B129,$D$16:$D$315,D129,$O$16:$O$315,"F"))</f>
        <v/>
      </c>
      <c r="R129">
        <f>IF(OR(O129&lt;&gt;"A",N(I129)=0),0,SUMIFS($I$16:$I$315,$B$16:$B$315,B129,$D$16:$D$315,D129,$O$16:$O$315,"A"))</f>
        <v/>
      </c>
      <c r="S129">
        <f>IF(OR(O129&lt;&gt;"S",N(G129)=0),0,SUMIFS($G$16:$G$315,$B$16:$B$315,B129,$D$16:$D$315,D129,$O$16:$O$315,"S"))</f>
        <v/>
      </c>
      <c r="T129">
        <f>IF(OR(O129&lt;&gt;"S",E129="",N(G129)=0),0,SUMIFS($G$16:$G$315,$E$16:$E$315,E129,$O$16:$O$315,"S"))</f>
        <v/>
      </c>
      <c r="U129">
        <f>IF(O129="C2",0,N(G129))</f>
        <v/>
      </c>
      <c r="V129">
        <f>IF(O129="C1",0,N(I129))</f>
        <v/>
      </c>
      <c r="W129">
        <f>IF(O129="C1",0,N(H129))</f>
        <v/>
      </c>
      <c r="X129">
        <f>IF(O129="C2",0,N(J129))</f>
        <v/>
      </c>
      <c r="Y129">
        <f>IF(OR(M129="",M129="OK"),0,1)</f>
        <v/>
      </c>
    </row>
    <row r="130">
      <c r="B130" s="21" t="n"/>
      <c r="C130" s="22" t="n"/>
      <c r="D130" s="14" t="n"/>
      <c r="E130" s="22" t="n"/>
      <c r="F130" s="14" t="n"/>
      <c r="G130" s="23" t="n"/>
      <c r="H130" s="23" t="n"/>
      <c r="I130" s="23" t="n"/>
      <c r="J130" s="23" t="n"/>
      <c r="K130" s="24">
        <f>IF(COUNT(G130:J130)=0,"",N($E$8)+SUM(G$16:G130)-SUM(I$16:I130))</f>
        <v/>
      </c>
      <c r="L130" s="24">
        <f>IF(COUNT(G130:J130)=0,"",N($E$9)+SUM(H$16:H130)-SUM(J$16:J130))</f>
        <v/>
      </c>
      <c r="M130" s="25">
        <f>IF(COUNT(G130:J130)=0,"",IF(B130="","Enter the date",IF(D130="","Enter who was paid or who paid",IF(F130="","Pick a head of account",IF(O130="?","Pick a head from the list",IF(AND(O130&lt;&gt;"C1",O130&lt;&gt;"C2",N(G130)+N(H130)&gt;0,N(I130)+N(J130)&gt;0),"Put money in and money out on separate rows",IF(K130&lt;0,"Cash in hand below zero: an entry is missing or wrong",IF(AND(O130="C1",ROUND(N(I130)-N(H130),2)&lt;&gt;0),"Cash deposited: cash out and bank in should be equal",IF(AND(O130="C2",ROUND(N(J130)-N(G130),2)&lt;&gt;0),"Cash withdrawn: bank out and cash in should be equal",IF(P130&gt;10000,"Cash paid to this party today is over ₹10,000: not deductible, s.36(4)",IF(Q130&gt;35000,"Cash freight to this transporter today is over ₹35,000: not deductible, s.36(6)",IF(R130&gt;10000,"Asset paid in cash over ₹10,000 today: left out of its cost, s.39(2)",IF(AND(O130="T",N(G130)&gt;=20000),"Loan of ₹20,000 or more taken in cash: barred, s.185",IF(AND(O130="L",N(I130)&gt;=20000),"Loan of ₹20,000 or more repaid in cash: barred, s.188",IF(S130&gt;=200000,"₹2,00,000 or more in cash from this party today: barred, s.186",IF(T130&gt;=200000,"₹2,00,000 or more in cash for this event or order: barred, s.186","OK"))))))))))))))))</f>
        <v/>
      </c>
      <c r="O130">
        <f>IF(F130="","",IFERROR(VLOOKUP(F130,Lists!$A$2:$B$22,2,FALSE),"?"))</f>
        <v/>
      </c>
      <c r="P130">
        <f>IF(OR(O130&lt;&gt;"E",N(I130)=0),0,SUMIFS($I$16:$I$315,$B$16:$B$315,B130,$D$16:$D$315,D130,$O$16:$O$315,"E"))</f>
        <v/>
      </c>
      <c r="Q130">
        <f>IF(OR(O130&lt;&gt;"F",N(I130)=0),0,SUMIFS($I$16:$I$315,$B$16:$B$315,B130,$D$16:$D$315,D130,$O$16:$O$315,"F"))</f>
        <v/>
      </c>
      <c r="R130">
        <f>IF(OR(O130&lt;&gt;"A",N(I130)=0),0,SUMIFS($I$16:$I$315,$B$16:$B$315,B130,$D$16:$D$315,D130,$O$16:$O$315,"A"))</f>
        <v/>
      </c>
      <c r="S130">
        <f>IF(OR(O130&lt;&gt;"S",N(G130)=0),0,SUMIFS($G$16:$G$315,$B$16:$B$315,B130,$D$16:$D$315,D130,$O$16:$O$315,"S"))</f>
        <v/>
      </c>
      <c r="T130">
        <f>IF(OR(O130&lt;&gt;"S",E130="",N(G130)=0),0,SUMIFS($G$16:$G$315,$E$16:$E$315,E130,$O$16:$O$315,"S"))</f>
        <v/>
      </c>
      <c r="U130">
        <f>IF(O130="C2",0,N(G130))</f>
        <v/>
      </c>
      <c r="V130">
        <f>IF(O130="C1",0,N(I130))</f>
        <v/>
      </c>
      <c r="W130">
        <f>IF(O130="C1",0,N(H130))</f>
        <v/>
      </c>
      <c r="X130">
        <f>IF(O130="C2",0,N(J130))</f>
        <v/>
      </c>
      <c r="Y130">
        <f>IF(OR(M130="",M130="OK"),0,1)</f>
        <v/>
      </c>
    </row>
    <row r="131">
      <c r="B131" s="21" t="n"/>
      <c r="C131" s="22" t="n"/>
      <c r="D131" s="14" t="n"/>
      <c r="E131" s="22" t="n"/>
      <c r="F131" s="14" t="n"/>
      <c r="G131" s="23" t="n"/>
      <c r="H131" s="23" t="n"/>
      <c r="I131" s="23" t="n"/>
      <c r="J131" s="23" t="n"/>
      <c r="K131" s="24">
        <f>IF(COUNT(G131:J131)=0,"",N($E$8)+SUM(G$16:G131)-SUM(I$16:I131))</f>
        <v/>
      </c>
      <c r="L131" s="24">
        <f>IF(COUNT(G131:J131)=0,"",N($E$9)+SUM(H$16:H131)-SUM(J$16:J131))</f>
        <v/>
      </c>
      <c r="M131" s="25">
        <f>IF(COUNT(G131:J131)=0,"",IF(B131="","Enter the date",IF(D131="","Enter who was paid or who paid",IF(F131="","Pick a head of account",IF(O131="?","Pick a head from the list",IF(AND(O131&lt;&gt;"C1",O131&lt;&gt;"C2",N(G131)+N(H131)&gt;0,N(I131)+N(J131)&gt;0),"Put money in and money out on separate rows",IF(K131&lt;0,"Cash in hand below zero: an entry is missing or wrong",IF(AND(O131="C1",ROUND(N(I131)-N(H131),2)&lt;&gt;0),"Cash deposited: cash out and bank in should be equal",IF(AND(O131="C2",ROUND(N(J131)-N(G131),2)&lt;&gt;0),"Cash withdrawn: bank out and cash in should be equal",IF(P131&gt;10000,"Cash paid to this party today is over ₹10,000: not deductible, s.36(4)",IF(Q131&gt;35000,"Cash freight to this transporter today is over ₹35,000: not deductible, s.36(6)",IF(R131&gt;10000,"Asset paid in cash over ₹10,000 today: left out of its cost, s.39(2)",IF(AND(O131="T",N(G131)&gt;=20000),"Loan of ₹20,000 or more taken in cash: barred, s.185",IF(AND(O131="L",N(I131)&gt;=20000),"Loan of ₹20,000 or more repaid in cash: barred, s.188",IF(S131&gt;=200000,"₹2,00,000 or more in cash from this party today: barred, s.186",IF(T131&gt;=200000,"₹2,00,000 or more in cash for this event or order: barred, s.186","OK"))))))))))))))))</f>
        <v/>
      </c>
      <c r="O131">
        <f>IF(F131="","",IFERROR(VLOOKUP(F131,Lists!$A$2:$B$22,2,FALSE),"?"))</f>
        <v/>
      </c>
      <c r="P131">
        <f>IF(OR(O131&lt;&gt;"E",N(I131)=0),0,SUMIFS($I$16:$I$315,$B$16:$B$315,B131,$D$16:$D$315,D131,$O$16:$O$315,"E"))</f>
        <v/>
      </c>
      <c r="Q131">
        <f>IF(OR(O131&lt;&gt;"F",N(I131)=0),0,SUMIFS($I$16:$I$315,$B$16:$B$315,B131,$D$16:$D$315,D131,$O$16:$O$315,"F"))</f>
        <v/>
      </c>
      <c r="R131">
        <f>IF(OR(O131&lt;&gt;"A",N(I131)=0),0,SUMIFS($I$16:$I$315,$B$16:$B$315,B131,$D$16:$D$315,D131,$O$16:$O$315,"A"))</f>
        <v/>
      </c>
      <c r="S131">
        <f>IF(OR(O131&lt;&gt;"S",N(G131)=0),0,SUMIFS($G$16:$G$315,$B$16:$B$315,B131,$D$16:$D$315,D131,$O$16:$O$315,"S"))</f>
        <v/>
      </c>
      <c r="T131">
        <f>IF(OR(O131&lt;&gt;"S",E131="",N(G131)=0),0,SUMIFS($G$16:$G$315,$E$16:$E$315,E131,$O$16:$O$315,"S"))</f>
        <v/>
      </c>
      <c r="U131">
        <f>IF(O131="C2",0,N(G131))</f>
        <v/>
      </c>
      <c r="V131">
        <f>IF(O131="C1",0,N(I131))</f>
        <v/>
      </c>
      <c r="W131">
        <f>IF(O131="C1",0,N(H131))</f>
        <v/>
      </c>
      <c r="X131">
        <f>IF(O131="C2",0,N(J131))</f>
        <v/>
      </c>
      <c r="Y131">
        <f>IF(OR(M131="",M131="OK"),0,1)</f>
        <v/>
      </c>
    </row>
    <row r="132">
      <c r="B132" s="21" t="n"/>
      <c r="C132" s="22" t="n"/>
      <c r="D132" s="14" t="n"/>
      <c r="E132" s="22" t="n"/>
      <c r="F132" s="14" t="n"/>
      <c r="G132" s="23" t="n"/>
      <c r="H132" s="23" t="n"/>
      <c r="I132" s="23" t="n"/>
      <c r="J132" s="23" t="n"/>
      <c r="K132" s="24">
        <f>IF(COUNT(G132:J132)=0,"",N($E$8)+SUM(G$16:G132)-SUM(I$16:I132))</f>
        <v/>
      </c>
      <c r="L132" s="24">
        <f>IF(COUNT(G132:J132)=0,"",N($E$9)+SUM(H$16:H132)-SUM(J$16:J132))</f>
        <v/>
      </c>
      <c r="M132" s="25">
        <f>IF(COUNT(G132:J132)=0,"",IF(B132="","Enter the date",IF(D132="","Enter who was paid or who paid",IF(F132="","Pick a head of account",IF(O132="?","Pick a head from the list",IF(AND(O132&lt;&gt;"C1",O132&lt;&gt;"C2",N(G132)+N(H132)&gt;0,N(I132)+N(J132)&gt;0),"Put money in and money out on separate rows",IF(K132&lt;0,"Cash in hand below zero: an entry is missing or wrong",IF(AND(O132="C1",ROUND(N(I132)-N(H132),2)&lt;&gt;0),"Cash deposited: cash out and bank in should be equal",IF(AND(O132="C2",ROUND(N(J132)-N(G132),2)&lt;&gt;0),"Cash withdrawn: bank out and cash in should be equal",IF(P132&gt;10000,"Cash paid to this party today is over ₹10,000: not deductible, s.36(4)",IF(Q132&gt;35000,"Cash freight to this transporter today is over ₹35,000: not deductible, s.36(6)",IF(R132&gt;10000,"Asset paid in cash over ₹10,000 today: left out of its cost, s.39(2)",IF(AND(O132="T",N(G132)&gt;=20000),"Loan of ₹20,000 or more taken in cash: barred, s.185",IF(AND(O132="L",N(I132)&gt;=20000),"Loan of ₹20,000 or more repaid in cash: barred, s.188",IF(S132&gt;=200000,"₹2,00,000 or more in cash from this party today: barred, s.186",IF(T132&gt;=200000,"₹2,00,000 or more in cash for this event or order: barred, s.186","OK"))))))))))))))))</f>
        <v/>
      </c>
      <c r="O132">
        <f>IF(F132="","",IFERROR(VLOOKUP(F132,Lists!$A$2:$B$22,2,FALSE),"?"))</f>
        <v/>
      </c>
      <c r="P132">
        <f>IF(OR(O132&lt;&gt;"E",N(I132)=0),0,SUMIFS($I$16:$I$315,$B$16:$B$315,B132,$D$16:$D$315,D132,$O$16:$O$315,"E"))</f>
        <v/>
      </c>
      <c r="Q132">
        <f>IF(OR(O132&lt;&gt;"F",N(I132)=0),0,SUMIFS($I$16:$I$315,$B$16:$B$315,B132,$D$16:$D$315,D132,$O$16:$O$315,"F"))</f>
        <v/>
      </c>
      <c r="R132">
        <f>IF(OR(O132&lt;&gt;"A",N(I132)=0),0,SUMIFS($I$16:$I$315,$B$16:$B$315,B132,$D$16:$D$315,D132,$O$16:$O$315,"A"))</f>
        <v/>
      </c>
      <c r="S132">
        <f>IF(OR(O132&lt;&gt;"S",N(G132)=0),0,SUMIFS($G$16:$G$315,$B$16:$B$315,B132,$D$16:$D$315,D132,$O$16:$O$315,"S"))</f>
        <v/>
      </c>
      <c r="T132">
        <f>IF(OR(O132&lt;&gt;"S",E132="",N(G132)=0),0,SUMIFS($G$16:$G$315,$E$16:$E$315,E132,$O$16:$O$315,"S"))</f>
        <v/>
      </c>
      <c r="U132">
        <f>IF(O132="C2",0,N(G132))</f>
        <v/>
      </c>
      <c r="V132">
        <f>IF(O132="C1",0,N(I132))</f>
        <v/>
      </c>
      <c r="W132">
        <f>IF(O132="C1",0,N(H132))</f>
        <v/>
      </c>
      <c r="X132">
        <f>IF(O132="C2",0,N(J132))</f>
        <v/>
      </c>
      <c r="Y132">
        <f>IF(OR(M132="",M132="OK"),0,1)</f>
        <v/>
      </c>
    </row>
    <row r="133">
      <c r="B133" s="21" t="n"/>
      <c r="C133" s="22" t="n"/>
      <c r="D133" s="14" t="n"/>
      <c r="E133" s="22" t="n"/>
      <c r="F133" s="14" t="n"/>
      <c r="G133" s="23" t="n"/>
      <c r="H133" s="23" t="n"/>
      <c r="I133" s="23" t="n"/>
      <c r="J133" s="23" t="n"/>
      <c r="K133" s="24">
        <f>IF(COUNT(G133:J133)=0,"",N($E$8)+SUM(G$16:G133)-SUM(I$16:I133))</f>
        <v/>
      </c>
      <c r="L133" s="24">
        <f>IF(COUNT(G133:J133)=0,"",N($E$9)+SUM(H$16:H133)-SUM(J$16:J133))</f>
        <v/>
      </c>
      <c r="M133" s="25">
        <f>IF(COUNT(G133:J133)=0,"",IF(B133="","Enter the date",IF(D133="","Enter who was paid or who paid",IF(F133="","Pick a head of account",IF(O133="?","Pick a head from the list",IF(AND(O133&lt;&gt;"C1",O133&lt;&gt;"C2",N(G133)+N(H133)&gt;0,N(I133)+N(J133)&gt;0),"Put money in and money out on separate rows",IF(K133&lt;0,"Cash in hand below zero: an entry is missing or wrong",IF(AND(O133="C1",ROUND(N(I133)-N(H133),2)&lt;&gt;0),"Cash deposited: cash out and bank in should be equal",IF(AND(O133="C2",ROUND(N(J133)-N(G133),2)&lt;&gt;0),"Cash withdrawn: bank out and cash in should be equal",IF(P133&gt;10000,"Cash paid to this party today is over ₹10,000: not deductible, s.36(4)",IF(Q133&gt;35000,"Cash freight to this transporter today is over ₹35,000: not deductible, s.36(6)",IF(R133&gt;10000,"Asset paid in cash over ₹10,000 today: left out of its cost, s.39(2)",IF(AND(O133="T",N(G133)&gt;=20000),"Loan of ₹20,000 or more taken in cash: barred, s.185",IF(AND(O133="L",N(I133)&gt;=20000),"Loan of ₹20,000 or more repaid in cash: barred, s.188",IF(S133&gt;=200000,"₹2,00,000 or more in cash from this party today: barred, s.186",IF(T133&gt;=200000,"₹2,00,000 or more in cash for this event or order: barred, s.186","OK"))))))))))))))))</f>
        <v/>
      </c>
      <c r="O133">
        <f>IF(F133="","",IFERROR(VLOOKUP(F133,Lists!$A$2:$B$22,2,FALSE),"?"))</f>
        <v/>
      </c>
      <c r="P133">
        <f>IF(OR(O133&lt;&gt;"E",N(I133)=0),0,SUMIFS($I$16:$I$315,$B$16:$B$315,B133,$D$16:$D$315,D133,$O$16:$O$315,"E"))</f>
        <v/>
      </c>
      <c r="Q133">
        <f>IF(OR(O133&lt;&gt;"F",N(I133)=0),0,SUMIFS($I$16:$I$315,$B$16:$B$315,B133,$D$16:$D$315,D133,$O$16:$O$315,"F"))</f>
        <v/>
      </c>
      <c r="R133">
        <f>IF(OR(O133&lt;&gt;"A",N(I133)=0),0,SUMIFS($I$16:$I$315,$B$16:$B$315,B133,$D$16:$D$315,D133,$O$16:$O$315,"A"))</f>
        <v/>
      </c>
      <c r="S133">
        <f>IF(OR(O133&lt;&gt;"S",N(G133)=0),0,SUMIFS($G$16:$G$315,$B$16:$B$315,B133,$D$16:$D$315,D133,$O$16:$O$315,"S"))</f>
        <v/>
      </c>
      <c r="T133">
        <f>IF(OR(O133&lt;&gt;"S",E133="",N(G133)=0),0,SUMIFS($G$16:$G$315,$E$16:$E$315,E133,$O$16:$O$315,"S"))</f>
        <v/>
      </c>
      <c r="U133">
        <f>IF(O133="C2",0,N(G133))</f>
        <v/>
      </c>
      <c r="V133">
        <f>IF(O133="C1",0,N(I133))</f>
        <v/>
      </c>
      <c r="W133">
        <f>IF(O133="C1",0,N(H133))</f>
        <v/>
      </c>
      <c r="X133">
        <f>IF(O133="C2",0,N(J133))</f>
        <v/>
      </c>
      <c r="Y133">
        <f>IF(OR(M133="",M133="OK"),0,1)</f>
        <v/>
      </c>
    </row>
    <row r="134">
      <c r="B134" s="21" t="n"/>
      <c r="C134" s="22" t="n"/>
      <c r="D134" s="14" t="n"/>
      <c r="E134" s="22" t="n"/>
      <c r="F134" s="14" t="n"/>
      <c r="G134" s="23" t="n"/>
      <c r="H134" s="23" t="n"/>
      <c r="I134" s="23" t="n"/>
      <c r="J134" s="23" t="n"/>
      <c r="K134" s="24">
        <f>IF(COUNT(G134:J134)=0,"",N($E$8)+SUM(G$16:G134)-SUM(I$16:I134))</f>
        <v/>
      </c>
      <c r="L134" s="24">
        <f>IF(COUNT(G134:J134)=0,"",N($E$9)+SUM(H$16:H134)-SUM(J$16:J134))</f>
        <v/>
      </c>
      <c r="M134" s="25">
        <f>IF(COUNT(G134:J134)=0,"",IF(B134="","Enter the date",IF(D134="","Enter who was paid or who paid",IF(F134="","Pick a head of account",IF(O134="?","Pick a head from the list",IF(AND(O134&lt;&gt;"C1",O134&lt;&gt;"C2",N(G134)+N(H134)&gt;0,N(I134)+N(J134)&gt;0),"Put money in and money out on separate rows",IF(K134&lt;0,"Cash in hand below zero: an entry is missing or wrong",IF(AND(O134="C1",ROUND(N(I134)-N(H134),2)&lt;&gt;0),"Cash deposited: cash out and bank in should be equal",IF(AND(O134="C2",ROUND(N(J134)-N(G134),2)&lt;&gt;0),"Cash withdrawn: bank out and cash in should be equal",IF(P134&gt;10000,"Cash paid to this party today is over ₹10,000: not deductible, s.36(4)",IF(Q134&gt;35000,"Cash freight to this transporter today is over ₹35,000: not deductible, s.36(6)",IF(R134&gt;10000,"Asset paid in cash over ₹10,000 today: left out of its cost, s.39(2)",IF(AND(O134="T",N(G134)&gt;=20000),"Loan of ₹20,000 or more taken in cash: barred, s.185",IF(AND(O134="L",N(I134)&gt;=20000),"Loan of ₹20,000 or more repaid in cash: barred, s.188",IF(S134&gt;=200000,"₹2,00,000 or more in cash from this party today: barred, s.186",IF(T134&gt;=200000,"₹2,00,000 or more in cash for this event or order: barred, s.186","OK"))))))))))))))))</f>
        <v/>
      </c>
      <c r="O134">
        <f>IF(F134="","",IFERROR(VLOOKUP(F134,Lists!$A$2:$B$22,2,FALSE),"?"))</f>
        <v/>
      </c>
      <c r="P134">
        <f>IF(OR(O134&lt;&gt;"E",N(I134)=0),0,SUMIFS($I$16:$I$315,$B$16:$B$315,B134,$D$16:$D$315,D134,$O$16:$O$315,"E"))</f>
        <v/>
      </c>
      <c r="Q134">
        <f>IF(OR(O134&lt;&gt;"F",N(I134)=0),0,SUMIFS($I$16:$I$315,$B$16:$B$315,B134,$D$16:$D$315,D134,$O$16:$O$315,"F"))</f>
        <v/>
      </c>
      <c r="R134">
        <f>IF(OR(O134&lt;&gt;"A",N(I134)=0),0,SUMIFS($I$16:$I$315,$B$16:$B$315,B134,$D$16:$D$315,D134,$O$16:$O$315,"A"))</f>
        <v/>
      </c>
      <c r="S134">
        <f>IF(OR(O134&lt;&gt;"S",N(G134)=0),0,SUMIFS($G$16:$G$315,$B$16:$B$315,B134,$D$16:$D$315,D134,$O$16:$O$315,"S"))</f>
        <v/>
      </c>
      <c r="T134">
        <f>IF(OR(O134&lt;&gt;"S",E134="",N(G134)=0),0,SUMIFS($G$16:$G$315,$E$16:$E$315,E134,$O$16:$O$315,"S"))</f>
        <v/>
      </c>
      <c r="U134">
        <f>IF(O134="C2",0,N(G134))</f>
        <v/>
      </c>
      <c r="V134">
        <f>IF(O134="C1",0,N(I134))</f>
        <v/>
      </c>
      <c r="W134">
        <f>IF(O134="C1",0,N(H134))</f>
        <v/>
      </c>
      <c r="X134">
        <f>IF(O134="C2",0,N(J134))</f>
        <v/>
      </c>
      <c r="Y134">
        <f>IF(OR(M134="",M134="OK"),0,1)</f>
        <v/>
      </c>
    </row>
    <row r="135">
      <c r="B135" s="21" t="n"/>
      <c r="C135" s="22" t="n"/>
      <c r="D135" s="14" t="n"/>
      <c r="E135" s="22" t="n"/>
      <c r="F135" s="14" t="n"/>
      <c r="G135" s="23" t="n"/>
      <c r="H135" s="23" t="n"/>
      <c r="I135" s="23" t="n"/>
      <c r="J135" s="23" t="n"/>
      <c r="K135" s="24">
        <f>IF(COUNT(G135:J135)=0,"",N($E$8)+SUM(G$16:G135)-SUM(I$16:I135))</f>
        <v/>
      </c>
      <c r="L135" s="24">
        <f>IF(COUNT(G135:J135)=0,"",N($E$9)+SUM(H$16:H135)-SUM(J$16:J135))</f>
        <v/>
      </c>
      <c r="M135" s="25">
        <f>IF(COUNT(G135:J135)=0,"",IF(B135="","Enter the date",IF(D135="","Enter who was paid or who paid",IF(F135="","Pick a head of account",IF(O135="?","Pick a head from the list",IF(AND(O135&lt;&gt;"C1",O135&lt;&gt;"C2",N(G135)+N(H135)&gt;0,N(I135)+N(J135)&gt;0),"Put money in and money out on separate rows",IF(K135&lt;0,"Cash in hand below zero: an entry is missing or wrong",IF(AND(O135="C1",ROUND(N(I135)-N(H135),2)&lt;&gt;0),"Cash deposited: cash out and bank in should be equal",IF(AND(O135="C2",ROUND(N(J135)-N(G135),2)&lt;&gt;0),"Cash withdrawn: bank out and cash in should be equal",IF(P135&gt;10000,"Cash paid to this party today is over ₹10,000: not deductible, s.36(4)",IF(Q135&gt;35000,"Cash freight to this transporter today is over ₹35,000: not deductible, s.36(6)",IF(R135&gt;10000,"Asset paid in cash over ₹10,000 today: left out of its cost, s.39(2)",IF(AND(O135="T",N(G135)&gt;=20000),"Loan of ₹20,000 or more taken in cash: barred, s.185",IF(AND(O135="L",N(I135)&gt;=20000),"Loan of ₹20,000 or more repaid in cash: barred, s.188",IF(S135&gt;=200000,"₹2,00,000 or more in cash from this party today: barred, s.186",IF(T135&gt;=200000,"₹2,00,000 or more in cash for this event or order: barred, s.186","OK"))))))))))))))))</f>
        <v/>
      </c>
      <c r="O135">
        <f>IF(F135="","",IFERROR(VLOOKUP(F135,Lists!$A$2:$B$22,2,FALSE),"?"))</f>
        <v/>
      </c>
      <c r="P135">
        <f>IF(OR(O135&lt;&gt;"E",N(I135)=0),0,SUMIFS($I$16:$I$315,$B$16:$B$315,B135,$D$16:$D$315,D135,$O$16:$O$315,"E"))</f>
        <v/>
      </c>
      <c r="Q135">
        <f>IF(OR(O135&lt;&gt;"F",N(I135)=0),0,SUMIFS($I$16:$I$315,$B$16:$B$315,B135,$D$16:$D$315,D135,$O$16:$O$315,"F"))</f>
        <v/>
      </c>
      <c r="R135">
        <f>IF(OR(O135&lt;&gt;"A",N(I135)=0),0,SUMIFS($I$16:$I$315,$B$16:$B$315,B135,$D$16:$D$315,D135,$O$16:$O$315,"A"))</f>
        <v/>
      </c>
      <c r="S135">
        <f>IF(OR(O135&lt;&gt;"S",N(G135)=0),0,SUMIFS($G$16:$G$315,$B$16:$B$315,B135,$D$16:$D$315,D135,$O$16:$O$315,"S"))</f>
        <v/>
      </c>
      <c r="T135">
        <f>IF(OR(O135&lt;&gt;"S",E135="",N(G135)=0),0,SUMIFS($G$16:$G$315,$E$16:$E$315,E135,$O$16:$O$315,"S"))</f>
        <v/>
      </c>
      <c r="U135">
        <f>IF(O135="C2",0,N(G135))</f>
        <v/>
      </c>
      <c r="V135">
        <f>IF(O135="C1",0,N(I135))</f>
        <v/>
      </c>
      <c r="W135">
        <f>IF(O135="C1",0,N(H135))</f>
        <v/>
      </c>
      <c r="X135">
        <f>IF(O135="C2",0,N(J135))</f>
        <v/>
      </c>
      <c r="Y135">
        <f>IF(OR(M135="",M135="OK"),0,1)</f>
        <v/>
      </c>
    </row>
    <row r="136">
      <c r="B136" s="21" t="n"/>
      <c r="C136" s="22" t="n"/>
      <c r="D136" s="14" t="n"/>
      <c r="E136" s="22" t="n"/>
      <c r="F136" s="14" t="n"/>
      <c r="G136" s="23" t="n"/>
      <c r="H136" s="23" t="n"/>
      <c r="I136" s="23" t="n"/>
      <c r="J136" s="23" t="n"/>
      <c r="K136" s="24">
        <f>IF(COUNT(G136:J136)=0,"",N($E$8)+SUM(G$16:G136)-SUM(I$16:I136))</f>
        <v/>
      </c>
      <c r="L136" s="24">
        <f>IF(COUNT(G136:J136)=0,"",N($E$9)+SUM(H$16:H136)-SUM(J$16:J136))</f>
        <v/>
      </c>
      <c r="M136" s="25">
        <f>IF(COUNT(G136:J136)=0,"",IF(B136="","Enter the date",IF(D136="","Enter who was paid or who paid",IF(F136="","Pick a head of account",IF(O136="?","Pick a head from the list",IF(AND(O136&lt;&gt;"C1",O136&lt;&gt;"C2",N(G136)+N(H136)&gt;0,N(I136)+N(J136)&gt;0),"Put money in and money out on separate rows",IF(K136&lt;0,"Cash in hand below zero: an entry is missing or wrong",IF(AND(O136="C1",ROUND(N(I136)-N(H136),2)&lt;&gt;0),"Cash deposited: cash out and bank in should be equal",IF(AND(O136="C2",ROUND(N(J136)-N(G136),2)&lt;&gt;0),"Cash withdrawn: bank out and cash in should be equal",IF(P136&gt;10000,"Cash paid to this party today is over ₹10,000: not deductible, s.36(4)",IF(Q136&gt;35000,"Cash freight to this transporter today is over ₹35,000: not deductible, s.36(6)",IF(R136&gt;10000,"Asset paid in cash over ₹10,000 today: left out of its cost, s.39(2)",IF(AND(O136="T",N(G136)&gt;=20000),"Loan of ₹20,000 or more taken in cash: barred, s.185",IF(AND(O136="L",N(I136)&gt;=20000),"Loan of ₹20,000 or more repaid in cash: barred, s.188",IF(S136&gt;=200000,"₹2,00,000 or more in cash from this party today: barred, s.186",IF(T136&gt;=200000,"₹2,00,000 or more in cash for this event or order: barred, s.186","OK"))))))))))))))))</f>
        <v/>
      </c>
      <c r="O136">
        <f>IF(F136="","",IFERROR(VLOOKUP(F136,Lists!$A$2:$B$22,2,FALSE),"?"))</f>
        <v/>
      </c>
      <c r="P136">
        <f>IF(OR(O136&lt;&gt;"E",N(I136)=0),0,SUMIFS($I$16:$I$315,$B$16:$B$315,B136,$D$16:$D$315,D136,$O$16:$O$315,"E"))</f>
        <v/>
      </c>
      <c r="Q136">
        <f>IF(OR(O136&lt;&gt;"F",N(I136)=0),0,SUMIFS($I$16:$I$315,$B$16:$B$315,B136,$D$16:$D$315,D136,$O$16:$O$315,"F"))</f>
        <v/>
      </c>
      <c r="R136">
        <f>IF(OR(O136&lt;&gt;"A",N(I136)=0),0,SUMIFS($I$16:$I$315,$B$16:$B$315,B136,$D$16:$D$315,D136,$O$16:$O$315,"A"))</f>
        <v/>
      </c>
      <c r="S136">
        <f>IF(OR(O136&lt;&gt;"S",N(G136)=0),0,SUMIFS($G$16:$G$315,$B$16:$B$315,B136,$D$16:$D$315,D136,$O$16:$O$315,"S"))</f>
        <v/>
      </c>
      <c r="T136">
        <f>IF(OR(O136&lt;&gt;"S",E136="",N(G136)=0),0,SUMIFS($G$16:$G$315,$E$16:$E$315,E136,$O$16:$O$315,"S"))</f>
        <v/>
      </c>
      <c r="U136">
        <f>IF(O136="C2",0,N(G136))</f>
        <v/>
      </c>
      <c r="V136">
        <f>IF(O136="C1",0,N(I136))</f>
        <v/>
      </c>
      <c r="W136">
        <f>IF(O136="C1",0,N(H136))</f>
        <v/>
      </c>
      <c r="X136">
        <f>IF(O136="C2",0,N(J136))</f>
        <v/>
      </c>
      <c r="Y136">
        <f>IF(OR(M136="",M136="OK"),0,1)</f>
        <v/>
      </c>
    </row>
    <row r="137">
      <c r="B137" s="21" t="n"/>
      <c r="C137" s="22" t="n"/>
      <c r="D137" s="14" t="n"/>
      <c r="E137" s="22" t="n"/>
      <c r="F137" s="14" t="n"/>
      <c r="G137" s="23" t="n"/>
      <c r="H137" s="23" t="n"/>
      <c r="I137" s="23" t="n"/>
      <c r="J137" s="23" t="n"/>
      <c r="K137" s="24">
        <f>IF(COUNT(G137:J137)=0,"",N($E$8)+SUM(G$16:G137)-SUM(I$16:I137))</f>
        <v/>
      </c>
      <c r="L137" s="24">
        <f>IF(COUNT(G137:J137)=0,"",N($E$9)+SUM(H$16:H137)-SUM(J$16:J137))</f>
        <v/>
      </c>
      <c r="M137" s="25">
        <f>IF(COUNT(G137:J137)=0,"",IF(B137="","Enter the date",IF(D137="","Enter who was paid or who paid",IF(F137="","Pick a head of account",IF(O137="?","Pick a head from the list",IF(AND(O137&lt;&gt;"C1",O137&lt;&gt;"C2",N(G137)+N(H137)&gt;0,N(I137)+N(J137)&gt;0),"Put money in and money out on separate rows",IF(K137&lt;0,"Cash in hand below zero: an entry is missing or wrong",IF(AND(O137="C1",ROUND(N(I137)-N(H137),2)&lt;&gt;0),"Cash deposited: cash out and bank in should be equal",IF(AND(O137="C2",ROUND(N(J137)-N(G137),2)&lt;&gt;0),"Cash withdrawn: bank out and cash in should be equal",IF(P137&gt;10000,"Cash paid to this party today is over ₹10,000: not deductible, s.36(4)",IF(Q137&gt;35000,"Cash freight to this transporter today is over ₹35,000: not deductible, s.36(6)",IF(R137&gt;10000,"Asset paid in cash over ₹10,000 today: left out of its cost, s.39(2)",IF(AND(O137="T",N(G137)&gt;=20000),"Loan of ₹20,000 or more taken in cash: barred, s.185",IF(AND(O137="L",N(I137)&gt;=20000),"Loan of ₹20,000 or more repaid in cash: barred, s.188",IF(S137&gt;=200000,"₹2,00,000 or more in cash from this party today: barred, s.186",IF(T137&gt;=200000,"₹2,00,000 or more in cash for this event or order: barred, s.186","OK"))))))))))))))))</f>
        <v/>
      </c>
      <c r="O137">
        <f>IF(F137="","",IFERROR(VLOOKUP(F137,Lists!$A$2:$B$22,2,FALSE),"?"))</f>
        <v/>
      </c>
      <c r="P137">
        <f>IF(OR(O137&lt;&gt;"E",N(I137)=0),0,SUMIFS($I$16:$I$315,$B$16:$B$315,B137,$D$16:$D$315,D137,$O$16:$O$315,"E"))</f>
        <v/>
      </c>
      <c r="Q137">
        <f>IF(OR(O137&lt;&gt;"F",N(I137)=0),0,SUMIFS($I$16:$I$315,$B$16:$B$315,B137,$D$16:$D$315,D137,$O$16:$O$315,"F"))</f>
        <v/>
      </c>
      <c r="R137">
        <f>IF(OR(O137&lt;&gt;"A",N(I137)=0),0,SUMIFS($I$16:$I$315,$B$16:$B$315,B137,$D$16:$D$315,D137,$O$16:$O$315,"A"))</f>
        <v/>
      </c>
      <c r="S137">
        <f>IF(OR(O137&lt;&gt;"S",N(G137)=0),0,SUMIFS($G$16:$G$315,$B$16:$B$315,B137,$D$16:$D$315,D137,$O$16:$O$315,"S"))</f>
        <v/>
      </c>
      <c r="T137">
        <f>IF(OR(O137&lt;&gt;"S",E137="",N(G137)=0),0,SUMIFS($G$16:$G$315,$E$16:$E$315,E137,$O$16:$O$315,"S"))</f>
        <v/>
      </c>
      <c r="U137">
        <f>IF(O137="C2",0,N(G137))</f>
        <v/>
      </c>
      <c r="V137">
        <f>IF(O137="C1",0,N(I137))</f>
        <v/>
      </c>
      <c r="W137">
        <f>IF(O137="C1",0,N(H137))</f>
        <v/>
      </c>
      <c r="X137">
        <f>IF(O137="C2",0,N(J137))</f>
        <v/>
      </c>
      <c r="Y137">
        <f>IF(OR(M137="",M137="OK"),0,1)</f>
        <v/>
      </c>
    </row>
    <row r="138">
      <c r="B138" s="21" t="n"/>
      <c r="C138" s="22" t="n"/>
      <c r="D138" s="14" t="n"/>
      <c r="E138" s="22" t="n"/>
      <c r="F138" s="14" t="n"/>
      <c r="G138" s="23" t="n"/>
      <c r="H138" s="23" t="n"/>
      <c r="I138" s="23" t="n"/>
      <c r="J138" s="23" t="n"/>
      <c r="K138" s="24">
        <f>IF(COUNT(G138:J138)=0,"",N($E$8)+SUM(G$16:G138)-SUM(I$16:I138))</f>
        <v/>
      </c>
      <c r="L138" s="24">
        <f>IF(COUNT(G138:J138)=0,"",N($E$9)+SUM(H$16:H138)-SUM(J$16:J138))</f>
        <v/>
      </c>
      <c r="M138" s="25">
        <f>IF(COUNT(G138:J138)=0,"",IF(B138="","Enter the date",IF(D138="","Enter who was paid or who paid",IF(F138="","Pick a head of account",IF(O138="?","Pick a head from the list",IF(AND(O138&lt;&gt;"C1",O138&lt;&gt;"C2",N(G138)+N(H138)&gt;0,N(I138)+N(J138)&gt;0),"Put money in and money out on separate rows",IF(K138&lt;0,"Cash in hand below zero: an entry is missing or wrong",IF(AND(O138="C1",ROUND(N(I138)-N(H138),2)&lt;&gt;0),"Cash deposited: cash out and bank in should be equal",IF(AND(O138="C2",ROUND(N(J138)-N(G138),2)&lt;&gt;0),"Cash withdrawn: bank out and cash in should be equal",IF(P138&gt;10000,"Cash paid to this party today is over ₹10,000: not deductible, s.36(4)",IF(Q138&gt;35000,"Cash freight to this transporter today is over ₹35,000: not deductible, s.36(6)",IF(R138&gt;10000,"Asset paid in cash over ₹10,000 today: left out of its cost, s.39(2)",IF(AND(O138="T",N(G138)&gt;=20000),"Loan of ₹20,000 or more taken in cash: barred, s.185",IF(AND(O138="L",N(I138)&gt;=20000),"Loan of ₹20,000 or more repaid in cash: barred, s.188",IF(S138&gt;=200000,"₹2,00,000 or more in cash from this party today: barred, s.186",IF(T138&gt;=200000,"₹2,00,000 or more in cash for this event or order: barred, s.186","OK"))))))))))))))))</f>
        <v/>
      </c>
      <c r="O138">
        <f>IF(F138="","",IFERROR(VLOOKUP(F138,Lists!$A$2:$B$22,2,FALSE),"?"))</f>
        <v/>
      </c>
      <c r="P138">
        <f>IF(OR(O138&lt;&gt;"E",N(I138)=0),0,SUMIFS($I$16:$I$315,$B$16:$B$315,B138,$D$16:$D$315,D138,$O$16:$O$315,"E"))</f>
        <v/>
      </c>
      <c r="Q138">
        <f>IF(OR(O138&lt;&gt;"F",N(I138)=0),0,SUMIFS($I$16:$I$315,$B$16:$B$315,B138,$D$16:$D$315,D138,$O$16:$O$315,"F"))</f>
        <v/>
      </c>
      <c r="R138">
        <f>IF(OR(O138&lt;&gt;"A",N(I138)=0),0,SUMIFS($I$16:$I$315,$B$16:$B$315,B138,$D$16:$D$315,D138,$O$16:$O$315,"A"))</f>
        <v/>
      </c>
      <c r="S138">
        <f>IF(OR(O138&lt;&gt;"S",N(G138)=0),0,SUMIFS($G$16:$G$315,$B$16:$B$315,B138,$D$16:$D$315,D138,$O$16:$O$315,"S"))</f>
        <v/>
      </c>
      <c r="T138">
        <f>IF(OR(O138&lt;&gt;"S",E138="",N(G138)=0),0,SUMIFS($G$16:$G$315,$E$16:$E$315,E138,$O$16:$O$315,"S"))</f>
        <v/>
      </c>
      <c r="U138">
        <f>IF(O138="C2",0,N(G138))</f>
        <v/>
      </c>
      <c r="V138">
        <f>IF(O138="C1",0,N(I138))</f>
        <v/>
      </c>
      <c r="W138">
        <f>IF(O138="C1",0,N(H138))</f>
        <v/>
      </c>
      <c r="X138">
        <f>IF(O138="C2",0,N(J138))</f>
        <v/>
      </c>
      <c r="Y138">
        <f>IF(OR(M138="",M138="OK"),0,1)</f>
        <v/>
      </c>
    </row>
    <row r="139">
      <c r="B139" s="21" t="n"/>
      <c r="C139" s="22" t="n"/>
      <c r="D139" s="14" t="n"/>
      <c r="E139" s="22" t="n"/>
      <c r="F139" s="14" t="n"/>
      <c r="G139" s="23" t="n"/>
      <c r="H139" s="23" t="n"/>
      <c r="I139" s="23" t="n"/>
      <c r="J139" s="23" t="n"/>
      <c r="K139" s="24">
        <f>IF(COUNT(G139:J139)=0,"",N($E$8)+SUM(G$16:G139)-SUM(I$16:I139))</f>
        <v/>
      </c>
      <c r="L139" s="24">
        <f>IF(COUNT(G139:J139)=0,"",N($E$9)+SUM(H$16:H139)-SUM(J$16:J139))</f>
        <v/>
      </c>
      <c r="M139" s="25">
        <f>IF(COUNT(G139:J139)=0,"",IF(B139="","Enter the date",IF(D139="","Enter who was paid or who paid",IF(F139="","Pick a head of account",IF(O139="?","Pick a head from the list",IF(AND(O139&lt;&gt;"C1",O139&lt;&gt;"C2",N(G139)+N(H139)&gt;0,N(I139)+N(J139)&gt;0),"Put money in and money out on separate rows",IF(K139&lt;0,"Cash in hand below zero: an entry is missing or wrong",IF(AND(O139="C1",ROUND(N(I139)-N(H139),2)&lt;&gt;0),"Cash deposited: cash out and bank in should be equal",IF(AND(O139="C2",ROUND(N(J139)-N(G139),2)&lt;&gt;0),"Cash withdrawn: bank out and cash in should be equal",IF(P139&gt;10000,"Cash paid to this party today is over ₹10,000: not deductible, s.36(4)",IF(Q139&gt;35000,"Cash freight to this transporter today is over ₹35,000: not deductible, s.36(6)",IF(R139&gt;10000,"Asset paid in cash over ₹10,000 today: left out of its cost, s.39(2)",IF(AND(O139="T",N(G139)&gt;=20000),"Loan of ₹20,000 or more taken in cash: barred, s.185",IF(AND(O139="L",N(I139)&gt;=20000),"Loan of ₹20,000 or more repaid in cash: barred, s.188",IF(S139&gt;=200000,"₹2,00,000 or more in cash from this party today: barred, s.186",IF(T139&gt;=200000,"₹2,00,000 or more in cash for this event or order: barred, s.186","OK"))))))))))))))))</f>
        <v/>
      </c>
      <c r="O139">
        <f>IF(F139="","",IFERROR(VLOOKUP(F139,Lists!$A$2:$B$22,2,FALSE),"?"))</f>
        <v/>
      </c>
      <c r="P139">
        <f>IF(OR(O139&lt;&gt;"E",N(I139)=0),0,SUMIFS($I$16:$I$315,$B$16:$B$315,B139,$D$16:$D$315,D139,$O$16:$O$315,"E"))</f>
        <v/>
      </c>
      <c r="Q139">
        <f>IF(OR(O139&lt;&gt;"F",N(I139)=0),0,SUMIFS($I$16:$I$315,$B$16:$B$315,B139,$D$16:$D$315,D139,$O$16:$O$315,"F"))</f>
        <v/>
      </c>
      <c r="R139">
        <f>IF(OR(O139&lt;&gt;"A",N(I139)=0),0,SUMIFS($I$16:$I$315,$B$16:$B$315,B139,$D$16:$D$315,D139,$O$16:$O$315,"A"))</f>
        <v/>
      </c>
      <c r="S139">
        <f>IF(OR(O139&lt;&gt;"S",N(G139)=0),0,SUMIFS($G$16:$G$315,$B$16:$B$315,B139,$D$16:$D$315,D139,$O$16:$O$315,"S"))</f>
        <v/>
      </c>
      <c r="T139">
        <f>IF(OR(O139&lt;&gt;"S",E139="",N(G139)=0),0,SUMIFS($G$16:$G$315,$E$16:$E$315,E139,$O$16:$O$315,"S"))</f>
        <v/>
      </c>
      <c r="U139">
        <f>IF(O139="C2",0,N(G139))</f>
        <v/>
      </c>
      <c r="V139">
        <f>IF(O139="C1",0,N(I139))</f>
        <v/>
      </c>
      <c r="W139">
        <f>IF(O139="C1",0,N(H139))</f>
        <v/>
      </c>
      <c r="X139">
        <f>IF(O139="C2",0,N(J139))</f>
        <v/>
      </c>
      <c r="Y139">
        <f>IF(OR(M139="",M139="OK"),0,1)</f>
        <v/>
      </c>
    </row>
    <row r="140">
      <c r="B140" s="21" t="n"/>
      <c r="C140" s="22" t="n"/>
      <c r="D140" s="14" t="n"/>
      <c r="E140" s="22" t="n"/>
      <c r="F140" s="14" t="n"/>
      <c r="G140" s="23" t="n"/>
      <c r="H140" s="23" t="n"/>
      <c r="I140" s="23" t="n"/>
      <c r="J140" s="23" t="n"/>
      <c r="K140" s="24">
        <f>IF(COUNT(G140:J140)=0,"",N($E$8)+SUM(G$16:G140)-SUM(I$16:I140))</f>
        <v/>
      </c>
      <c r="L140" s="24">
        <f>IF(COUNT(G140:J140)=0,"",N($E$9)+SUM(H$16:H140)-SUM(J$16:J140))</f>
        <v/>
      </c>
      <c r="M140" s="25">
        <f>IF(COUNT(G140:J140)=0,"",IF(B140="","Enter the date",IF(D140="","Enter who was paid or who paid",IF(F140="","Pick a head of account",IF(O140="?","Pick a head from the list",IF(AND(O140&lt;&gt;"C1",O140&lt;&gt;"C2",N(G140)+N(H140)&gt;0,N(I140)+N(J140)&gt;0),"Put money in and money out on separate rows",IF(K140&lt;0,"Cash in hand below zero: an entry is missing or wrong",IF(AND(O140="C1",ROUND(N(I140)-N(H140),2)&lt;&gt;0),"Cash deposited: cash out and bank in should be equal",IF(AND(O140="C2",ROUND(N(J140)-N(G140),2)&lt;&gt;0),"Cash withdrawn: bank out and cash in should be equal",IF(P140&gt;10000,"Cash paid to this party today is over ₹10,000: not deductible, s.36(4)",IF(Q140&gt;35000,"Cash freight to this transporter today is over ₹35,000: not deductible, s.36(6)",IF(R140&gt;10000,"Asset paid in cash over ₹10,000 today: left out of its cost, s.39(2)",IF(AND(O140="T",N(G140)&gt;=20000),"Loan of ₹20,000 or more taken in cash: barred, s.185",IF(AND(O140="L",N(I140)&gt;=20000),"Loan of ₹20,000 or more repaid in cash: barred, s.188",IF(S140&gt;=200000,"₹2,00,000 or more in cash from this party today: barred, s.186",IF(T140&gt;=200000,"₹2,00,000 or more in cash for this event or order: barred, s.186","OK"))))))))))))))))</f>
        <v/>
      </c>
      <c r="O140">
        <f>IF(F140="","",IFERROR(VLOOKUP(F140,Lists!$A$2:$B$22,2,FALSE),"?"))</f>
        <v/>
      </c>
      <c r="P140">
        <f>IF(OR(O140&lt;&gt;"E",N(I140)=0),0,SUMIFS($I$16:$I$315,$B$16:$B$315,B140,$D$16:$D$315,D140,$O$16:$O$315,"E"))</f>
        <v/>
      </c>
      <c r="Q140">
        <f>IF(OR(O140&lt;&gt;"F",N(I140)=0),0,SUMIFS($I$16:$I$315,$B$16:$B$315,B140,$D$16:$D$315,D140,$O$16:$O$315,"F"))</f>
        <v/>
      </c>
      <c r="R140">
        <f>IF(OR(O140&lt;&gt;"A",N(I140)=0),0,SUMIFS($I$16:$I$315,$B$16:$B$315,B140,$D$16:$D$315,D140,$O$16:$O$315,"A"))</f>
        <v/>
      </c>
      <c r="S140">
        <f>IF(OR(O140&lt;&gt;"S",N(G140)=0),0,SUMIFS($G$16:$G$315,$B$16:$B$315,B140,$D$16:$D$315,D140,$O$16:$O$315,"S"))</f>
        <v/>
      </c>
      <c r="T140">
        <f>IF(OR(O140&lt;&gt;"S",E140="",N(G140)=0),0,SUMIFS($G$16:$G$315,$E$16:$E$315,E140,$O$16:$O$315,"S"))</f>
        <v/>
      </c>
      <c r="U140">
        <f>IF(O140="C2",0,N(G140))</f>
        <v/>
      </c>
      <c r="V140">
        <f>IF(O140="C1",0,N(I140))</f>
        <v/>
      </c>
      <c r="W140">
        <f>IF(O140="C1",0,N(H140))</f>
        <v/>
      </c>
      <c r="X140">
        <f>IF(O140="C2",0,N(J140))</f>
        <v/>
      </c>
      <c r="Y140">
        <f>IF(OR(M140="",M140="OK"),0,1)</f>
        <v/>
      </c>
    </row>
    <row r="141">
      <c r="B141" s="21" t="n"/>
      <c r="C141" s="22" t="n"/>
      <c r="D141" s="14" t="n"/>
      <c r="E141" s="22" t="n"/>
      <c r="F141" s="14" t="n"/>
      <c r="G141" s="23" t="n"/>
      <c r="H141" s="23" t="n"/>
      <c r="I141" s="23" t="n"/>
      <c r="J141" s="23" t="n"/>
      <c r="K141" s="24">
        <f>IF(COUNT(G141:J141)=0,"",N($E$8)+SUM(G$16:G141)-SUM(I$16:I141))</f>
        <v/>
      </c>
      <c r="L141" s="24">
        <f>IF(COUNT(G141:J141)=0,"",N($E$9)+SUM(H$16:H141)-SUM(J$16:J141))</f>
        <v/>
      </c>
      <c r="M141" s="25">
        <f>IF(COUNT(G141:J141)=0,"",IF(B141="","Enter the date",IF(D141="","Enter who was paid or who paid",IF(F141="","Pick a head of account",IF(O141="?","Pick a head from the list",IF(AND(O141&lt;&gt;"C1",O141&lt;&gt;"C2",N(G141)+N(H141)&gt;0,N(I141)+N(J141)&gt;0),"Put money in and money out on separate rows",IF(K141&lt;0,"Cash in hand below zero: an entry is missing or wrong",IF(AND(O141="C1",ROUND(N(I141)-N(H141),2)&lt;&gt;0),"Cash deposited: cash out and bank in should be equal",IF(AND(O141="C2",ROUND(N(J141)-N(G141),2)&lt;&gt;0),"Cash withdrawn: bank out and cash in should be equal",IF(P141&gt;10000,"Cash paid to this party today is over ₹10,000: not deductible, s.36(4)",IF(Q141&gt;35000,"Cash freight to this transporter today is over ₹35,000: not deductible, s.36(6)",IF(R141&gt;10000,"Asset paid in cash over ₹10,000 today: left out of its cost, s.39(2)",IF(AND(O141="T",N(G141)&gt;=20000),"Loan of ₹20,000 or more taken in cash: barred, s.185",IF(AND(O141="L",N(I141)&gt;=20000),"Loan of ₹20,000 or more repaid in cash: barred, s.188",IF(S141&gt;=200000,"₹2,00,000 or more in cash from this party today: barred, s.186",IF(T141&gt;=200000,"₹2,00,000 or more in cash for this event or order: barred, s.186","OK"))))))))))))))))</f>
        <v/>
      </c>
      <c r="O141">
        <f>IF(F141="","",IFERROR(VLOOKUP(F141,Lists!$A$2:$B$22,2,FALSE),"?"))</f>
        <v/>
      </c>
      <c r="P141">
        <f>IF(OR(O141&lt;&gt;"E",N(I141)=0),0,SUMIFS($I$16:$I$315,$B$16:$B$315,B141,$D$16:$D$315,D141,$O$16:$O$315,"E"))</f>
        <v/>
      </c>
      <c r="Q141">
        <f>IF(OR(O141&lt;&gt;"F",N(I141)=0),0,SUMIFS($I$16:$I$315,$B$16:$B$315,B141,$D$16:$D$315,D141,$O$16:$O$315,"F"))</f>
        <v/>
      </c>
      <c r="R141">
        <f>IF(OR(O141&lt;&gt;"A",N(I141)=0),0,SUMIFS($I$16:$I$315,$B$16:$B$315,B141,$D$16:$D$315,D141,$O$16:$O$315,"A"))</f>
        <v/>
      </c>
      <c r="S141">
        <f>IF(OR(O141&lt;&gt;"S",N(G141)=0),0,SUMIFS($G$16:$G$315,$B$16:$B$315,B141,$D$16:$D$315,D141,$O$16:$O$315,"S"))</f>
        <v/>
      </c>
      <c r="T141">
        <f>IF(OR(O141&lt;&gt;"S",E141="",N(G141)=0),0,SUMIFS($G$16:$G$315,$E$16:$E$315,E141,$O$16:$O$315,"S"))</f>
        <v/>
      </c>
      <c r="U141">
        <f>IF(O141="C2",0,N(G141))</f>
        <v/>
      </c>
      <c r="V141">
        <f>IF(O141="C1",0,N(I141))</f>
        <v/>
      </c>
      <c r="W141">
        <f>IF(O141="C1",0,N(H141))</f>
        <v/>
      </c>
      <c r="X141">
        <f>IF(O141="C2",0,N(J141))</f>
        <v/>
      </c>
      <c r="Y141">
        <f>IF(OR(M141="",M141="OK"),0,1)</f>
        <v/>
      </c>
    </row>
    <row r="142">
      <c r="B142" s="21" t="n"/>
      <c r="C142" s="22" t="n"/>
      <c r="D142" s="14" t="n"/>
      <c r="E142" s="22" t="n"/>
      <c r="F142" s="14" t="n"/>
      <c r="G142" s="23" t="n"/>
      <c r="H142" s="23" t="n"/>
      <c r="I142" s="23" t="n"/>
      <c r="J142" s="23" t="n"/>
      <c r="K142" s="24">
        <f>IF(COUNT(G142:J142)=0,"",N($E$8)+SUM(G$16:G142)-SUM(I$16:I142))</f>
        <v/>
      </c>
      <c r="L142" s="24">
        <f>IF(COUNT(G142:J142)=0,"",N($E$9)+SUM(H$16:H142)-SUM(J$16:J142))</f>
        <v/>
      </c>
      <c r="M142" s="25">
        <f>IF(COUNT(G142:J142)=0,"",IF(B142="","Enter the date",IF(D142="","Enter who was paid or who paid",IF(F142="","Pick a head of account",IF(O142="?","Pick a head from the list",IF(AND(O142&lt;&gt;"C1",O142&lt;&gt;"C2",N(G142)+N(H142)&gt;0,N(I142)+N(J142)&gt;0),"Put money in and money out on separate rows",IF(K142&lt;0,"Cash in hand below zero: an entry is missing or wrong",IF(AND(O142="C1",ROUND(N(I142)-N(H142),2)&lt;&gt;0),"Cash deposited: cash out and bank in should be equal",IF(AND(O142="C2",ROUND(N(J142)-N(G142),2)&lt;&gt;0),"Cash withdrawn: bank out and cash in should be equal",IF(P142&gt;10000,"Cash paid to this party today is over ₹10,000: not deductible, s.36(4)",IF(Q142&gt;35000,"Cash freight to this transporter today is over ₹35,000: not deductible, s.36(6)",IF(R142&gt;10000,"Asset paid in cash over ₹10,000 today: left out of its cost, s.39(2)",IF(AND(O142="T",N(G142)&gt;=20000),"Loan of ₹20,000 or more taken in cash: barred, s.185",IF(AND(O142="L",N(I142)&gt;=20000),"Loan of ₹20,000 or more repaid in cash: barred, s.188",IF(S142&gt;=200000,"₹2,00,000 or more in cash from this party today: barred, s.186",IF(T142&gt;=200000,"₹2,00,000 or more in cash for this event or order: barred, s.186","OK"))))))))))))))))</f>
        <v/>
      </c>
      <c r="O142">
        <f>IF(F142="","",IFERROR(VLOOKUP(F142,Lists!$A$2:$B$22,2,FALSE),"?"))</f>
        <v/>
      </c>
      <c r="P142">
        <f>IF(OR(O142&lt;&gt;"E",N(I142)=0),0,SUMIFS($I$16:$I$315,$B$16:$B$315,B142,$D$16:$D$315,D142,$O$16:$O$315,"E"))</f>
        <v/>
      </c>
      <c r="Q142">
        <f>IF(OR(O142&lt;&gt;"F",N(I142)=0),0,SUMIFS($I$16:$I$315,$B$16:$B$315,B142,$D$16:$D$315,D142,$O$16:$O$315,"F"))</f>
        <v/>
      </c>
      <c r="R142">
        <f>IF(OR(O142&lt;&gt;"A",N(I142)=0),0,SUMIFS($I$16:$I$315,$B$16:$B$315,B142,$D$16:$D$315,D142,$O$16:$O$315,"A"))</f>
        <v/>
      </c>
      <c r="S142">
        <f>IF(OR(O142&lt;&gt;"S",N(G142)=0),0,SUMIFS($G$16:$G$315,$B$16:$B$315,B142,$D$16:$D$315,D142,$O$16:$O$315,"S"))</f>
        <v/>
      </c>
      <c r="T142">
        <f>IF(OR(O142&lt;&gt;"S",E142="",N(G142)=0),0,SUMIFS($G$16:$G$315,$E$16:$E$315,E142,$O$16:$O$315,"S"))</f>
        <v/>
      </c>
      <c r="U142">
        <f>IF(O142="C2",0,N(G142))</f>
        <v/>
      </c>
      <c r="V142">
        <f>IF(O142="C1",0,N(I142))</f>
        <v/>
      </c>
      <c r="W142">
        <f>IF(O142="C1",0,N(H142))</f>
        <v/>
      </c>
      <c r="X142">
        <f>IF(O142="C2",0,N(J142))</f>
        <v/>
      </c>
      <c r="Y142">
        <f>IF(OR(M142="",M142="OK"),0,1)</f>
        <v/>
      </c>
    </row>
    <row r="143">
      <c r="B143" s="21" t="n"/>
      <c r="C143" s="22" t="n"/>
      <c r="D143" s="14" t="n"/>
      <c r="E143" s="22" t="n"/>
      <c r="F143" s="14" t="n"/>
      <c r="G143" s="23" t="n"/>
      <c r="H143" s="23" t="n"/>
      <c r="I143" s="23" t="n"/>
      <c r="J143" s="23" t="n"/>
      <c r="K143" s="24">
        <f>IF(COUNT(G143:J143)=0,"",N($E$8)+SUM(G$16:G143)-SUM(I$16:I143))</f>
        <v/>
      </c>
      <c r="L143" s="24">
        <f>IF(COUNT(G143:J143)=0,"",N($E$9)+SUM(H$16:H143)-SUM(J$16:J143))</f>
        <v/>
      </c>
      <c r="M143" s="25">
        <f>IF(COUNT(G143:J143)=0,"",IF(B143="","Enter the date",IF(D143="","Enter who was paid or who paid",IF(F143="","Pick a head of account",IF(O143="?","Pick a head from the list",IF(AND(O143&lt;&gt;"C1",O143&lt;&gt;"C2",N(G143)+N(H143)&gt;0,N(I143)+N(J143)&gt;0),"Put money in and money out on separate rows",IF(K143&lt;0,"Cash in hand below zero: an entry is missing or wrong",IF(AND(O143="C1",ROUND(N(I143)-N(H143),2)&lt;&gt;0),"Cash deposited: cash out and bank in should be equal",IF(AND(O143="C2",ROUND(N(J143)-N(G143),2)&lt;&gt;0),"Cash withdrawn: bank out and cash in should be equal",IF(P143&gt;10000,"Cash paid to this party today is over ₹10,000: not deductible, s.36(4)",IF(Q143&gt;35000,"Cash freight to this transporter today is over ₹35,000: not deductible, s.36(6)",IF(R143&gt;10000,"Asset paid in cash over ₹10,000 today: left out of its cost, s.39(2)",IF(AND(O143="T",N(G143)&gt;=20000),"Loan of ₹20,000 or more taken in cash: barred, s.185",IF(AND(O143="L",N(I143)&gt;=20000),"Loan of ₹20,000 or more repaid in cash: barred, s.188",IF(S143&gt;=200000,"₹2,00,000 or more in cash from this party today: barred, s.186",IF(T143&gt;=200000,"₹2,00,000 or more in cash for this event or order: barred, s.186","OK"))))))))))))))))</f>
        <v/>
      </c>
      <c r="O143">
        <f>IF(F143="","",IFERROR(VLOOKUP(F143,Lists!$A$2:$B$22,2,FALSE),"?"))</f>
        <v/>
      </c>
      <c r="P143">
        <f>IF(OR(O143&lt;&gt;"E",N(I143)=0),0,SUMIFS($I$16:$I$315,$B$16:$B$315,B143,$D$16:$D$315,D143,$O$16:$O$315,"E"))</f>
        <v/>
      </c>
      <c r="Q143">
        <f>IF(OR(O143&lt;&gt;"F",N(I143)=0),0,SUMIFS($I$16:$I$315,$B$16:$B$315,B143,$D$16:$D$315,D143,$O$16:$O$315,"F"))</f>
        <v/>
      </c>
      <c r="R143">
        <f>IF(OR(O143&lt;&gt;"A",N(I143)=0),0,SUMIFS($I$16:$I$315,$B$16:$B$315,B143,$D$16:$D$315,D143,$O$16:$O$315,"A"))</f>
        <v/>
      </c>
      <c r="S143">
        <f>IF(OR(O143&lt;&gt;"S",N(G143)=0),0,SUMIFS($G$16:$G$315,$B$16:$B$315,B143,$D$16:$D$315,D143,$O$16:$O$315,"S"))</f>
        <v/>
      </c>
      <c r="T143">
        <f>IF(OR(O143&lt;&gt;"S",E143="",N(G143)=0),0,SUMIFS($G$16:$G$315,$E$16:$E$315,E143,$O$16:$O$315,"S"))</f>
        <v/>
      </c>
      <c r="U143">
        <f>IF(O143="C2",0,N(G143))</f>
        <v/>
      </c>
      <c r="V143">
        <f>IF(O143="C1",0,N(I143))</f>
        <v/>
      </c>
      <c r="W143">
        <f>IF(O143="C1",0,N(H143))</f>
        <v/>
      </c>
      <c r="X143">
        <f>IF(O143="C2",0,N(J143))</f>
        <v/>
      </c>
      <c r="Y143">
        <f>IF(OR(M143="",M143="OK"),0,1)</f>
        <v/>
      </c>
    </row>
    <row r="144">
      <c r="B144" s="21" t="n"/>
      <c r="C144" s="22" t="n"/>
      <c r="D144" s="14" t="n"/>
      <c r="E144" s="22" t="n"/>
      <c r="F144" s="14" t="n"/>
      <c r="G144" s="23" t="n"/>
      <c r="H144" s="23" t="n"/>
      <c r="I144" s="23" t="n"/>
      <c r="J144" s="23" t="n"/>
      <c r="K144" s="24">
        <f>IF(COUNT(G144:J144)=0,"",N($E$8)+SUM(G$16:G144)-SUM(I$16:I144))</f>
        <v/>
      </c>
      <c r="L144" s="24">
        <f>IF(COUNT(G144:J144)=0,"",N($E$9)+SUM(H$16:H144)-SUM(J$16:J144))</f>
        <v/>
      </c>
      <c r="M144" s="25">
        <f>IF(COUNT(G144:J144)=0,"",IF(B144="","Enter the date",IF(D144="","Enter who was paid or who paid",IF(F144="","Pick a head of account",IF(O144="?","Pick a head from the list",IF(AND(O144&lt;&gt;"C1",O144&lt;&gt;"C2",N(G144)+N(H144)&gt;0,N(I144)+N(J144)&gt;0),"Put money in and money out on separate rows",IF(K144&lt;0,"Cash in hand below zero: an entry is missing or wrong",IF(AND(O144="C1",ROUND(N(I144)-N(H144),2)&lt;&gt;0),"Cash deposited: cash out and bank in should be equal",IF(AND(O144="C2",ROUND(N(J144)-N(G144),2)&lt;&gt;0),"Cash withdrawn: bank out and cash in should be equal",IF(P144&gt;10000,"Cash paid to this party today is over ₹10,000: not deductible, s.36(4)",IF(Q144&gt;35000,"Cash freight to this transporter today is over ₹35,000: not deductible, s.36(6)",IF(R144&gt;10000,"Asset paid in cash over ₹10,000 today: left out of its cost, s.39(2)",IF(AND(O144="T",N(G144)&gt;=20000),"Loan of ₹20,000 or more taken in cash: barred, s.185",IF(AND(O144="L",N(I144)&gt;=20000),"Loan of ₹20,000 or more repaid in cash: barred, s.188",IF(S144&gt;=200000,"₹2,00,000 or more in cash from this party today: barred, s.186",IF(T144&gt;=200000,"₹2,00,000 or more in cash for this event or order: barred, s.186","OK"))))))))))))))))</f>
        <v/>
      </c>
      <c r="O144">
        <f>IF(F144="","",IFERROR(VLOOKUP(F144,Lists!$A$2:$B$22,2,FALSE),"?"))</f>
        <v/>
      </c>
      <c r="P144">
        <f>IF(OR(O144&lt;&gt;"E",N(I144)=0),0,SUMIFS($I$16:$I$315,$B$16:$B$315,B144,$D$16:$D$315,D144,$O$16:$O$315,"E"))</f>
        <v/>
      </c>
      <c r="Q144">
        <f>IF(OR(O144&lt;&gt;"F",N(I144)=0),0,SUMIFS($I$16:$I$315,$B$16:$B$315,B144,$D$16:$D$315,D144,$O$16:$O$315,"F"))</f>
        <v/>
      </c>
      <c r="R144">
        <f>IF(OR(O144&lt;&gt;"A",N(I144)=0),0,SUMIFS($I$16:$I$315,$B$16:$B$315,B144,$D$16:$D$315,D144,$O$16:$O$315,"A"))</f>
        <v/>
      </c>
      <c r="S144">
        <f>IF(OR(O144&lt;&gt;"S",N(G144)=0),0,SUMIFS($G$16:$G$315,$B$16:$B$315,B144,$D$16:$D$315,D144,$O$16:$O$315,"S"))</f>
        <v/>
      </c>
      <c r="T144">
        <f>IF(OR(O144&lt;&gt;"S",E144="",N(G144)=0),0,SUMIFS($G$16:$G$315,$E$16:$E$315,E144,$O$16:$O$315,"S"))</f>
        <v/>
      </c>
      <c r="U144">
        <f>IF(O144="C2",0,N(G144))</f>
        <v/>
      </c>
      <c r="V144">
        <f>IF(O144="C1",0,N(I144))</f>
        <v/>
      </c>
      <c r="W144">
        <f>IF(O144="C1",0,N(H144))</f>
        <v/>
      </c>
      <c r="X144">
        <f>IF(O144="C2",0,N(J144))</f>
        <v/>
      </c>
      <c r="Y144">
        <f>IF(OR(M144="",M144="OK"),0,1)</f>
        <v/>
      </c>
    </row>
    <row r="145">
      <c r="B145" s="21" t="n"/>
      <c r="C145" s="22" t="n"/>
      <c r="D145" s="14" t="n"/>
      <c r="E145" s="22" t="n"/>
      <c r="F145" s="14" t="n"/>
      <c r="G145" s="23" t="n"/>
      <c r="H145" s="23" t="n"/>
      <c r="I145" s="23" t="n"/>
      <c r="J145" s="23" t="n"/>
      <c r="K145" s="24">
        <f>IF(COUNT(G145:J145)=0,"",N($E$8)+SUM(G$16:G145)-SUM(I$16:I145))</f>
        <v/>
      </c>
      <c r="L145" s="24">
        <f>IF(COUNT(G145:J145)=0,"",N($E$9)+SUM(H$16:H145)-SUM(J$16:J145))</f>
        <v/>
      </c>
      <c r="M145" s="25">
        <f>IF(COUNT(G145:J145)=0,"",IF(B145="","Enter the date",IF(D145="","Enter who was paid or who paid",IF(F145="","Pick a head of account",IF(O145="?","Pick a head from the list",IF(AND(O145&lt;&gt;"C1",O145&lt;&gt;"C2",N(G145)+N(H145)&gt;0,N(I145)+N(J145)&gt;0),"Put money in and money out on separate rows",IF(K145&lt;0,"Cash in hand below zero: an entry is missing or wrong",IF(AND(O145="C1",ROUND(N(I145)-N(H145),2)&lt;&gt;0),"Cash deposited: cash out and bank in should be equal",IF(AND(O145="C2",ROUND(N(J145)-N(G145),2)&lt;&gt;0),"Cash withdrawn: bank out and cash in should be equal",IF(P145&gt;10000,"Cash paid to this party today is over ₹10,000: not deductible, s.36(4)",IF(Q145&gt;35000,"Cash freight to this transporter today is over ₹35,000: not deductible, s.36(6)",IF(R145&gt;10000,"Asset paid in cash over ₹10,000 today: left out of its cost, s.39(2)",IF(AND(O145="T",N(G145)&gt;=20000),"Loan of ₹20,000 or more taken in cash: barred, s.185",IF(AND(O145="L",N(I145)&gt;=20000),"Loan of ₹20,000 or more repaid in cash: barred, s.188",IF(S145&gt;=200000,"₹2,00,000 or more in cash from this party today: barred, s.186",IF(T145&gt;=200000,"₹2,00,000 or more in cash for this event or order: barred, s.186","OK"))))))))))))))))</f>
        <v/>
      </c>
      <c r="O145">
        <f>IF(F145="","",IFERROR(VLOOKUP(F145,Lists!$A$2:$B$22,2,FALSE),"?"))</f>
        <v/>
      </c>
      <c r="P145">
        <f>IF(OR(O145&lt;&gt;"E",N(I145)=0),0,SUMIFS($I$16:$I$315,$B$16:$B$315,B145,$D$16:$D$315,D145,$O$16:$O$315,"E"))</f>
        <v/>
      </c>
      <c r="Q145">
        <f>IF(OR(O145&lt;&gt;"F",N(I145)=0),0,SUMIFS($I$16:$I$315,$B$16:$B$315,B145,$D$16:$D$315,D145,$O$16:$O$315,"F"))</f>
        <v/>
      </c>
      <c r="R145">
        <f>IF(OR(O145&lt;&gt;"A",N(I145)=0),0,SUMIFS($I$16:$I$315,$B$16:$B$315,B145,$D$16:$D$315,D145,$O$16:$O$315,"A"))</f>
        <v/>
      </c>
      <c r="S145">
        <f>IF(OR(O145&lt;&gt;"S",N(G145)=0),0,SUMIFS($G$16:$G$315,$B$16:$B$315,B145,$D$16:$D$315,D145,$O$16:$O$315,"S"))</f>
        <v/>
      </c>
      <c r="T145">
        <f>IF(OR(O145&lt;&gt;"S",E145="",N(G145)=0),0,SUMIFS($G$16:$G$315,$E$16:$E$315,E145,$O$16:$O$315,"S"))</f>
        <v/>
      </c>
      <c r="U145">
        <f>IF(O145="C2",0,N(G145))</f>
        <v/>
      </c>
      <c r="V145">
        <f>IF(O145="C1",0,N(I145))</f>
        <v/>
      </c>
      <c r="W145">
        <f>IF(O145="C1",0,N(H145))</f>
        <v/>
      </c>
      <c r="X145">
        <f>IF(O145="C2",0,N(J145))</f>
        <v/>
      </c>
      <c r="Y145">
        <f>IF(OR(M145="",M145="OK"),0,1)</f>
        <v/>
      </c>
    </row>
    <row r="146">
      <c r="B146" s="21" t="n"/>
      <c r="C146" s="22" t="n"/>
      <c r="D146" s="14" t="n"/>
      <c r="E146" s="22" t="n"/>
      <c r="F146" s="14" t="n"/>
      <c r="G146" s="23" t="n"/>
      <c r="H146" s="23" t="n"/>
      <c r="I146" s="23" t="n"/>
      <c r="J146" s="23" t="n"/>
      <c r="K146" s="24">
        <f>IF(COUNT(G146:J146)=0,"",N($E$8)+SUM(G$16:G146)-SUM(I$16:I146))</f>
        <v/>
      </c>
      <c r="L146" s="24">
        <f>IF(COUNT(G146:J146)=0,"",N($E$9)+SUM(H$16:H146)-SUM(J$16:J146))</f>
        <v/>
      </c>
      <c r="M146" s="25">
        <f>IF(COUNT(G146:J146)=0,"",IF(B146="","Enter the date",IF(D146="","Enter who was paid or who paid",IF(F146="","Pick a head of account",IF(O146="?","Pick a head from the list",IF(AND(O146&lt;&gt;"C1",O146&lt;&gt;"C2",N(G146)+N(H146)&gt;0,N(I146)+N(J146)&gt;0),"Put money in and money out on separate rows",IF(K146&lt;0,"Cash in hand below zero: an entry is missing or wrong",IF(AND(O146="C1",ROUND(N(I146)-N(H146),2)&lt;&gt;0),"Cash deposited: cash out and bank in should be equal",IF(AND(O146="C2",ROUND(N(J146)-N(G146),2)&lt;&gt;0),"Cash withdrawn: bank out and cash in should be equal",IF(P146&gt;10000,"Cash paid to this party today is over ₹10,000: not deductible, s.36(4)",IF(Q146&gt;35000,"Cash freight to this transporter today is over ₹35,000: not deductible, s.36(6)",IF(R146&gt;10000,"Asset paid in cash over ₹10,000 today: left out of its cost, s.39(2)",IF(AND(O146="T",N(G146)&gt;=20000),"Loan of ₹20,000 or more taken in cash: barred, s.185",IF(AND(O146="L",N(I146)&gt;=20000),"Loan of ₹20,000 or more repaid in cash: barred, s.188",IF(S146&gt;=200000,"₹2,00,000 or more in cash from this party today: barred, s.186",IF(T146&gt;=200000,"₹2,00,000 or more in cash for this event or order: barred, s.186","OK"))))))))))))))))</f>
        <v/>
      </c>
      <c r="O146">
        <f>IF(F146="","",IFERROR(VLOOKUP(F146,Lists!$A$2:$B$22,2,FALSE),"?"))</f>
        <v/>
      </c>
      <c r="P146">
        <f>IF(OR(O146&lt;&gt;"E",N(I146)=0),0,SUMIFS($I$16:$I$315,$B$16:$B$315,B146,$D$16:$D$315,D146,$O$16:$O$315,"E"))</f>
        <v/>
      </c>
      <c r="Q146">
        <f>IF(OR(O146&lt;&gt;"F",N(I146)=0),0,SUMIFS($I$16:$I$315,$B$16:$B$315,B146,$D$16:$D$315,D146,$O$16:$O$315,"F"))</f>
        <v/>
      </c>
      <c r="R146">
        <f>IF(OR(O146&lt;&gt;"A",N(I146)=0),0,SUMIFS($I$16:$I$315,$B$16:$B$315,B146,$D$16:$D$315,D146,$O$16:$O$315,"A"))</f>
        <v/>
      </c>
      <c r="S146">
        <f>IF(OR(O146&lt;&gt;"S",N(G146)=0),0,SUMIFS($G$16:$G$315,$B$16:$B$315,B146,$D$16:$D$315,D146,$O$16:$O$315,"S"))</f>
        <v/>
      </c>
      <c r="T146">
        <f>IF(OR(O146&lt;&gt;"S",E146="",N(G146)=0),0,SUMIFS($G$16:$G$315,$E$16:$E$315,E146,$O$16:$O$315,"S"))</f>
        <v/>
      </c>
      <c r="U146">
        <f>IF(O146="C2",0,N(G146))</f>
        <v/>
      </c>
      <c r="V146">
        <f>IF(O146="C1",0,N(I146))</f>
        <v/>
      </c>
      <c r="W146">
        <f>IF(O146="C1",0,N(H146))</f>
        <v/>
      </c>
      <c r="X146">
        <f>IF(O146="C2",0,N(J146))</f>
        <v/>
      </c>
      <c r="Y146">
        <f>IF(OR(M146="",M146="OK"),0,1)</f>
        <v/>
      </c>
    </row>
    <row r="147">
      <c r="B147" s="21" t="n"/>
      <c r="C147" s="22" t="n"/>
      <c r="D147" s="14" t="n"/>
      <c r="E147" s="22" t="n"/>
      <c r="F147" s="14" t="n"/>
      <c r="G147" s="23" t="n"/>
      <c r="H147" s="23" t="n"/>
      <c r="I147" s="23" t="n"/>
      <c r="J147" s="23" t="n"/>
      <c r="K147" s="24">
        <f>IF(COUNT(G147:J147)=0,"",N($E$8)+SUM(G$16:G147)-SUM(I$16:I147))</f>
        <v/>
      </c>
      <c r="L147" s="24">
        <f>IF(COUNT(G147:J147)=0,"",N($E$9)+SUM(H$16:H147)-SUM(J$16:J147))</f>
        <v/>
      </c>
      <c r="M147" s="25">
        <f>IF(COUNT(G147:J147)=0,"",IF(B147="","Enter the date",IF(D147="","Enter who was paid or who paid",IF(F147="","Pick a head of account",IF(O147="?","Pick a head from the list",IF(AND(O147&lt;&gt;"C1",O147&lt;&gt;"C2",N(G147)+N(H147)&gt;0,N(I147)+N(J147)&gt;0),"Put money in and money out on separate rows",IF(K147&lt;0,"Cash in hand below zero: an entry is missing or wrong",IF(AND(O147="C1",ROUND(N(I147)-N(H147),2)&lt;&gt;0),"Cash deposited: cash out and bank in should be equal",IF(AND(O147="C2",ROUND(N(J147)-N(G147),2)&lt;&gt;0),"Cash withdrawn: bank out and cash in should be equal",IF(P147&gt;10000,"Cash paid to this party today is over ₹10,000: not deductible, s.36(4)",IF(Q147&gt;35000,"Cash freight to this transporter today is over ₹35,000: not deductible, s.36(6)",IF(R147&gt;10000,"Asset paid in cash over ₹10,000 today: left out of its cost, s.39(2)",IF(AND(O147="T",N(G147)&gt;=20000),"Loan of ₹20,000 or more taken in cash: barred, s.185",IF(AND(O147="L",N(I147)&gt;=20000),"Loan of ₹20,000 or more repaid in cash: barred, s.188",IF(S147&gt;=200000,"₹2,00,000 or more in cash from this party today: barred, s.186",IF(T147&gt;=200000,"₹2,00,000 or more in cash for this event or order: barred, s.186","OK"))))))))))))))))</f>
        <v/>
      </c>
      <c r="O147">
        <f>IF(F147="","",IFERROR(VLOOKUP(F147,Lists!$A$2:$B$22,2,FALSE),"?"))</f>
        <v/>
      </c>
      <c r="P147">
        <f>IF(OR(O147&lt;&gt;"E",N(I147)=0),0,SUMIFS($I$16:$I$315,$B$16:$B$315,B147,$D$16:$D$315,D147,$O$16:$O$315,"E"))</f>
        <v/>
      </c>
      <c r="Q147">
        <f>IF(OR(O147&lt;&gt;"F",N(I147)=0),0,SUMIFS($I$16:$I$315,$B$16:$B$315,B147,$D$16:$D$315,D147,$O$16:$O$315,"F"))</f>
        <v/>
      </c>
      <c r="R147">
        <f>IF(OR(O147&lt;&gt;"A",N(I147)=0),0,SUMIFS($I$16:$I$315,$B$16:$B$315,B147,$D$16:$D$315,D147,$O$16:$O$315,"A"))</f>
        <v/>
      </c>
      <c r="S147">
        <f>IF(OR(O147&lt;&gt;"S",N(G147)=0),0,SUMIFS($G$16:$G$315,$B$16:$B$315,B147,$D$16:$D$315,D147,$O$16:$O$315,"S"))</f>
        <v/>
      </c>
      <c r="T147">
        <f>IF(OR(O147&lt;&gt;"S",E147="",N(G147)=0),0,SUMIFS($G$16:$G$315,$E$16:$E$315,E147,$O$16:$O$315,"S"))</f>
        <v/>
      </c>
      <c r="U147">
        <f>IF(O147="C2",0,N(G147))</f>
        <v/>
      </c>
      <c r="V147">
        <f>IF(O147="C1",0,N(I147))</f>
        <v/>
      </c>
      <c r="W147">
        <f>IF(O147="C1",0,N(H147))</f>
        <v/>
      </c>
      <c r="X147">
        <f>IF(O147="C2",0,N(J147))</f>
        <v/>
      </c>
      <c r="Y147">
        <f>IF(OR(M147="",M147="OK"),0,1)</f>
        <v/>
      </c>
    </row>
    <row r="148">
      <c r="B148" s="21" t="n"/>
      <c r="C148" s="22" t="n"/>
      <c r="D148" s="14" t="n"/>
      <c r="E148" s="22" t="n"/>
      <c r="F148" s="14" t="n"/>
      <c r="G148" s="23" t="n"/>
      <c r="H148" s="23" t="n"/>
      <c r="I148" s="23" t="n"/>
      <c r="J148" s="23" t="n"/>
      <c r="K148" s="24">
        <f>IF(COUNT(G148:J148)=0,"",N($E$8)+SUM(G$16:G148)-SUM(I$16:I148))</f>
        <v/>
      </c>
      <c r="L148" s="24">
        <f>IF(COUNT(G148:J148)=0,"",N($E$9)+SUM(H$16:H148)-SUM(J$16:J148))</f>
        <v/>
      </c>
      <c r="M148" s="25">
        <f>IF(COUNT(G148:J148)=0,"",IF(B148="","Enter the date",IF(D148="","Enter who was paid or who paid",IF(F148="","Pick a head of account",IF(O148="?","Pick a head from the list",IF(AND(O148&lt;&gt;"C1",O148&lt;&gt;"C2",N(G148)+N(H148)&gt;0,N(I148)+N(J148)&gt;0),"Put money in and money out on separate rows",IF(K148&lt;0,"Cash in hand below zero: an entry is missing or wrong",IF(AND(O148="C1",ROUND(N(I148)-N(H148),2)&lt;&gt;0),"Cash deposited: cash out and bank in should be equal",IF(AND(O148="C2",ROUND(N(J148)-N(G148),2)&lt;&gt;0),"Cash withdrawn: bank out and cash in should be equal",IF(P148&gt;10000,"Cash paid to this party today is over ₹10,000: not deductible, s.36(4)",IF(Q148&gt;35000,"Cash freight to this transporter today is over ₹35,000: not deductible, s.36(6)",IF(R148&gt;10000,"Asset paid in cash over ₹10,000 today: left out of its cost, s.39(2)",IF(AND(O148="T",N(G148)&gt;=20000),"Loan of ₹20,000 or more taken in cash: barred, s.185",IF(AND(O148="L",N(I148)&gt;=20000),"Loan of ₹20,000 or more repaid in cash: barred, s.188",IF(S148&gt;=200000,"₹2,00,000 or more in cash from this party today: barred, s.186",IF(T148&gt;=200000,"₹2,00,000 or more in cash for this event or order: barred, s.186","OK"))))))))))))))))</f>
        <v/>
      </c>
      <c r="O148">
        <f>IF(F148="","",IFERROR(VLOOKUP(F148,Lists!$A$2:$B$22,2,FALSE),"?"))</f>
        <v/>
      </c>
      <c r="P148">
        <f>IF(OR(O148&lt;&gt;"E",N(I148)=0),0,SUMIFS($I$16:$I$315,$B$16:$B$315,B148,$D$16:$D$315,D148,$O$16:$O$315,"E"))</f>
        <v/>
      </c>
      <c r="Q148">
        <f>IF(OR(O148&lt;&gt;"F",N(I148)=0),0,SUMIFS($I$16:$I$315,$B$16:$B$315,B148,$D$16:$D$315,D148,$O$16:$O$315,"F"))</f>
        <v/>
      </c>
      <c r="R148">
        <f>IF(OR(O148&lt;&gt;"A",N(I148)=0),0,SUMIFS($I$16:$I$315,$B$16:$B$315,B148,$D$16:$D$315,D148,$O$16:$O$315,"A"))</f>
        <v/>
      </c>
      <c r="S148">
        <f>IF(OR(O148&lt;&gt;"S",N(G148)=0),0,SUMIFS($G$16:$G$315,$B$16:$B$315,B148,$D$16:$D$315,D148,$O$16:$O$315,"S"))</f>
        <v/>
      </c>
      <c r="T148">
        <f>IF(OR(O148&lt;&gt;"S",E148="",N(G148)=0),0,SUMIFS($G$16:$G$315,$E$16:$E$315,E148,$O$16:$O$315,"S"))</f>
        <v/>
      </c>
      <c r="U148">
        <f>IF(O148="C2",0,N(G148))</f>
        <v/>
      </c>
      <c r="V148">
        <f>IF(O148="C1",0,N(I148))</f>
        <v/>
      </c>
      <c r="W148">
        <f>IF(O148="C1",0,N(H148))</f>
        <v/>
      </c>
      <c r="X148">
        <f>IF(O148="C2",0,N(J148))</f>
        <v/>
      </c>
      <c r="Y148">
        <f>IF(OR(M148="",M148="OK"),0,1)</f>
        <v/>
      </c>
    </row>
    <row r="149">
      <c r="B149" s="21" t="n"/>
      <c r="C149" s="22" t="n"/>
      <c r="D149" s="14" t="n"/>
      <c r="E149" s="22" t="n"/>
      <c r="F149" s="14" t="n"/>
      <c r="G149" s="23" t="n"/>
      <c r="H149" s="23" t="n"/>
      <c r="I149" s="23" t="n"/>
      <c r="J149" s="23" t="n"/>
      <c r="K149" s="24">
        <f>IF(COUNT(G149:J149)=0,"",N($E$8)+SUM(G$16:G149)-SUM(I$16:I149))</f>
        <v/>
      </c>
      <c r="L149" s="24">
        <f>IF(COUNT(G149:J149)=0,"",N($E$9)+SUM(H$16:H149)-SUM(J$16:J149))</f>
        <v/>
      </c>
      <c r="M149" s="25">
        <f>IF(COUNT(G149:J149)=0,"",IF(B149="","Enter the date",IF(D149="","Enter who was paid or who paid",IF(F149="","Pick a head of account",IF(O149="?","Pick a head from the list",IF(AND(O149&lt;&gt;"C1",O149&lt;&gt;"C2",N(G149)+N(H149)&gt;0,N(I149)+N(J149)&gt;0),"Put money in and money out on separate rows",IF(K149&lt;0,"Cash in hand below zero: an entry is missing or wrong",IF(AND(O149="C1",ROUND(N(I149)-N(H149),2)&lt;&gt;0),"Cash deposited: cash out and bank in should be equal",IF(AND(O149="C2",ROUND(N(J149)-N(G149),2)&lt;&gt;0),"Cash withdrawn: bank out and cash in should be equal",IF(P149&gt;10000,"Cash paid to this party today is over ₹10,000: not deductible, s.36(4)",IF(Q149&gt;35000,"Cash freight to this transporter today is over ₹35,000: not deductible, s.36(6)",IF(R149&gt;10000,"Asset paid in cash over ₹10,000 today: left out of its cost, s.39(2)",IF(AND(O149="T",N(G149)&gt;=20000),"Loan of ₹20,000 or more taken in cash: barred, s.185",IF(AND(O149="L",N(I149)&gt;=20000),"Loan of ₹20,000 or more repaid in cash: barred, s.188",IF(S149&gt;=200000,"₹2,00,000 or more in cash from this party today: barred, s.186",IF(T149&gt;=200000,"₹2,00,000 or more in cash for this event or order: barred, s.186","OK"))))))))))))))))</f>
        <v/>
      </c>
      <c r="O149">
        <f>IF(F149="","",IFERROR(VLOOKUP(F149,Lists!$A$2:$B$22,2,FALSE),"?"))</f>
        <v/>
      </c>
      <c r="P149">
        <f>IF(OR(O149&lt;&gt;"E",N(I149)=0),0,SUMIFS($I$16:$I$315,$B$16:$B$315,B149,$D$16:$D$315,D149,$O$16:$O$315,"E"))</f>
        <v/>
      </c>
      <c r="Q149">
        <f>IF(OR(O149&lt;&gt;"F",N(I149)=0),0,SUMIFS($I$16:$I$315,$B$16:$B$315,B149,$D$16:$D$315,D149,$O$16:$O$315,"F"))</f>
        <v/>
      </c>
      <c r="R149">
        <f>IF(OR(O149&lt;&gt;"A",N(I149)=0),0,SUMIFS($I$16:$I$315,$B$16:$B$315,B149,$D$16:$D$315,D149,$O$16:$O$315,"A"))</f>
        <v/>
      </c>
      <c r="S149">
        <f>IF(OR(O149&lt;&gt;"S",N(G149)=0),0,SUMIFS($G$16:$G$315,$B$16:$B$315,B149,$D$16:$D$315,D149,$O$16:$O$315,"S"))</f>
        <v/>
      </c>
      <c r="T149">
        <f>IF(OR(O149&lt;&gt;"S",E149="",N(G149)=0),0,SUMIFS($G$16:$G$315,$E$16:$E$315,E149,$O$16:$O$315,"S"))</f>
        <v/>
      </c>
      <c r="U149">
        <f>IF(O149="C2",0,N(G149))</f>
        <v/>
      </c>
      <c r="V149">
        <f>IF(O149="C1",0,N(I149))</f>
        <v/>
      </c>
      <c r="W149">
        <f>IF(O149="C1",0,N(H149))</f>
        <v/>
      </c>
      <c r="X149">
        <f>IF(O149="C2",0,N(J149))</f>
        <v/>
      </c>
      <c r="Y149">
        <f>IF(OR(M149="",M149="OK"),0,1)</f>
        <v/>
      </c>
    </row>
    <row r="150">
      <c r="B150" s="21" t="n"/>
      <c r="C150" s="22" t="n"/>
      <c r="D150" s="14" t="n"/>
      <c r="E150" s="22" t="n"/>
      <c r="F150" s="14" t="n"/>
      <c r="G150" s="23" t="n"/>
      <c r="H150" s="23" t="n"/>
      <c r="I150" s="23" t="n"/>
      <c r="J150" s="23" t="n"/>
      <c r="K150" s="24">
        <f>IF(COUNT(G150:J150)=0,"",N($E$8)+SUM(G$16:G150)-SUM(I$16:I150))</f>
        <v/>
      </c>
      <c r="L150" s="24">
        <f>IF(COUNT(G150:J150)=0,"",N($E$9)+SUM(H$16:H150)-SUM(J$16:J150))</f>
        <v/>
      </c>
      <c r="M150" s="25">
        <f>IF(COUNT(G150:J150)=0,"",IF(B150="","Enter the date",IF(D150="","Enter who was paid or who paid",IF(F150="","Pick a head of account",IF(O150="?","Pick a head from the list",IF(AND(O150&lt;&gt;"C1",O150&lt;&gt;"C2",N(G150)+N(H150)&gt;0,N(I150)+N(J150)&gt;0),"Put money in and money out on separate rows",IF(K150&lt;0,"Cash in hand below zero: an entry is missing or wrong",IF(AND(O150="C1",ROUND(N(I150)-N(H150),2)&lt;&gt;0),"Cash deposited: cash out and bank in should be equal",IF(AND(O150="C2",ROUND(N(J150)-N(G150),2)&lt;&gt;0),"Cash withdrawn: bank out and cash in should be equal",IF(P150&gt;10000,"Cash paid to this party today is over ₹10,000: not deductible, s.36(4)",IF(Q150&gt;35000,"Cash freight to this transporter today is over ₹35,000: not deductible, s.36(6)",IF(R150&gt;10000,"Asset paid in cash over ₹10,000 today: left out of its cost, s.39(2)",IF(AND(O150="T",N(G150)&gt;=20000),"Loan of ₹20,000 or more taken in cash: barred, s.185",IF(AND(O150="L",N(I150)&gt;=20000),"Loan of ₹20,000 or more repaid in cash: barred, s.188",IF(S150&gt;=200000,"₹2,00,000 or more in cash from this party today: barred, s.186",IF(T150&gt;=200000,"₹2,00,000 or more in cash for this event or order: barred, s.186","OK"))))))))))))))))</f>
        <v/>
      </c>
      <c r="O150">
        <f>IF(F150="","",IFERROR(VLOOKUP(F150,Lists!$A$2:$B$22,2,FALSE),"?"))</f>
        <v/>
      </c>
      <c r="P150">
        <f>IF(OR(O150&lt;&gt;"E",N(I150)=0),0,SUMIFS($I$16:$I$315,$B$16:$B$315,B150,$D$16:$D$315,D150,$O$16:$O$315,"E"))</f>
        <v/>
      </c>
      <c r="Q150">
        <f>IF(OR(O150&lt;&gt;"F",N(I150)=0),0,SUMIFS($I$16:$I$315,$B$16:$B$315,B150,$D$16:$D$315,D150,$O$16:$O$315,"F"))</f>
        <v/>
      </c>
      <c r="R150">
        <f>IF(OR(O150&lt;&gt;"A",N(I150)=0),0,SUMIFS($I$16:$I$315,$B$16:$B$315,B150,$D$16:$D$315,D150,$O$16:$O$315,"A"))</f>
        <v/>
      </c>
      <c r="S150">
        <f>IF(OR(O150&lt;&gt;"S",N(G150)=0),0,SUMIFS($G$16:$G$315,$B$16:$B$315,B150,$D$16:$D$315,D150,$O$16:$O$315,"S"))</f>
        <v/>
      </c>
      <c r="T150">
        <f>IF(OR(O150&lt;&gt;"S",E150="",N(G150)=0),0,SUMIFS($G$16:$G$315,$E$16:$E$315,E150,$O$16:$O$315,"S"))</f>
        <v/>
      </c>
      <c r="U150">
        <f>IF(O150="C2",0,N(G150))</f>
        <v/>
      </c>
      <c r="V150">
        <f>IF(O150="C1",0,N(I150))</f>
        <v/>
      </c>
      <c r="W150">
        <f>IF(O150="C1",0,N(H150))</f>
        <v/>
      </c>
      <c r="X150">
        <f>IF(O150="C2",0,N(J150))</f>
        <v/>
      </c>
      <c r="Y150">
        <f>IF(OR(M150="",M150="OK"),0,1)</f>
        <v/>
      </c>
    </row>
    <row r="151">
      <c r="B151" s="21" t="n"/>
      <c r="C151" s="22" t="n"/>
      <c r="D151" s="14" t="n"/>
      <c r="E151" s="22" t="n"/>
      <c r="F151" s="14" t="n"/>
      <c r="G151" s="23" t="n"/>
      <c r="H151" s="23" t="n"/>
      <c r="I151" s="23" t="n"/>
      <c r="J151" s="23" t="n"/>
      <c r="K151" s="24">
        <f>IF(COUNT(G151:J151)=0,"",N($E$8)+SUM(G$16:G151)-SUM(I$16:I151))</f>
        <v/>
      </c>
      <c r="L151" s="24">
        <f>IF(COUNT(G151:J151)=0,"",N($E$9)+SUM(H$16:H151)-SUM(J$16:J151))</f>
        <v/>
      </c>
      <c r="M151" s="25">
        <f>IF(COUNT(G151:J151)=0,"",IF(B151="","Enter the date",IF(D151="","Enter who was paid or who paid",IF(F151="","Pick a head of account",IF(O151="?","Pick a head from the list",IF(AND(O151&lt;&gt;"C1",O151&lt;&gt;"C2",N(G151)+N(H151)&gt;0,N(I151)+N(J151)&gt;0),"Put money in and money out on separate rows",IF(K151&lt;0,"Cash in hand below zero: an entry is missing or wrong",IF(AND(O151="C1",ROUND(N(I151)-N(H151),2)&lt;&gt;0),"Cash deposited: cash out and bank in should be equal",IF(AND(O151="C2",ROUND(N(J151)-N(G151),2)&lt;&gt;0),"Cash withdrawn: bank out and cash in should be equal",IF(P151&gt;10000,"Cash paid to this party today is over ₹10,000: not deductible, s.36(4)",IF(Q151&gt;35000,"Cash freight to this transporter today is over ₹35,000: not deductible, s.36(6)",IF(R151&gt;10000,"Asset paid in cash over ₹10,000 today: left out of its cost, s.39(2)",IF(AND(O151="T",N(G151)&gt;=20000),"Loan of ₹20,000 or more taken in cash: barred, s.185",IF(AND(O151="L",N(I151)&gt;=20000),"Loan of ₹20,000 or more repaid in cash: barred, s.188",IF(S151&gt;=200000,"₹2,00,000 or more in cash from this party today: barred, s.186",IF(T151&gt;=200000,"₹2,00,000 or more in cash for this event or order: barred, s.186","OK"))))))))))))))))</f>
        <v/>
      </c>
      <c r="O151">
        <f>IF(F151="","",IFERROR(VLOOKUP(F151,Lists!$A$2:$B$22,2,FALSE),"?"))</f>
        <v/>
      </c>
      <c r="P151">
        <f>IF(OR(O151&lt;&gt;"E",N(I151)=0),0,SUMIFS($I$16:$I$315,$B$16:$B$315,B151,$D$16:$D$315,D151,$O$16:$O$315,"E"))</f>
        <v/>
      </c>
      <c r="Q151">
        <f>IF(OR(O151&lt;&gt;"F",N(I151)=0),0,SUMIFS($I$16:$I$315,$B$16:$B$315,B151,$D$16:$D$315,D151,$O$16:$O$315,"F"))</f>
        <v/>
      </c>
      <c r="R151">
        <f>IF(OR(O151&lt;&gt;"A",N(I151)=0),0,SUMIFS($I$16:$I$315,$B$16:$B$315,B151,$D$16:$D$315,D151,$O$16:$O$315,"A"))</f>
        <v/>
      </c>
      <c r="S151">
        <f>IF(OR(O151&lt;&gt;"S",N(G151)=0),0,SUMIFS($G$16:$G$315,$B$16:$B$315,B151,$D$16:$D$315,D151,$O$16:$O$315,"S"))</f>
        <v/>
      </c>
      <c r="T151">
        <f>IF(OR(O151&lt;&gt;"S",E151="",N(G151)=0),0,SUMIFS($G$16:$G$315,$E$16:$E$315,E151,$O$16:$O$315,"S"))</f>
        <v/>
      </c>
      <c r="U151">
        <f>IF(O151="C2",0,N(G151))</f>
        <v/>
      </c>
      <c r="V151">
        <f>IF(O151="C1",0,N(I151))</f>
        <v/>
      </c>
      <c r="W151">
        <f>IF(O151="C1",0,N(H151))</f>
        <v/>
      </c>
      <c r="X151">
        <f>IF(O151="C2",0,N(J151))</f>
        <v/>
      </c>
      <c r="Y151">
        <f>IF(OR(M151="",M151="OK"),0,1)</f>
        <v/>
      </c>
    </row>
    <row r="152">
      <c r="B152" s="21" t="n"/>
      <c r="C152" s="22" t="n"/>
      <c r="D152" s="14" t="n"/>
      <c r="E152" s="22" t="n"/>
      <c r="F152" s="14" t="n"/>
      <c r="G152" s="23" t="n"/>
      <c r="H152" s="23" t="n"/>
      <c r="I152" s="23" t="n"/>
      <c r="J152" s="23" t="n"/>
      <c r="K152" s="24">
        <f>IF(COUNT(G152:J152)=0,"",N($E$8)+SUM(G$16:G152)-SUM(I$16:I152))</f>
        <v/>
      </c>
      <c r="L152" s="24">
        <f>IF(COUNT(G152:J152)=0,"",N($E$9)+SUM(H$16:H152)-SUM(J$16:J152))</f>
        <v/>
      </c>
      <c r="M152" s="25">
        <f>IF(COUNT(G152:J152)=0,"",IF(B152="","Enter the date",IF(D152="","Enter who was paid or who paid",IF(F152="","Pick a head of account",IF(O152="?","Pick a head from the list",IF(AND(O152&lt;&gt;"C1",O152&lt;&gt;"C2",N(G152)+N(H152)&gt;0,N(I152)+N(J152)&gt;0),"Put money in and money out on separate rows",IF(K152&lt;0,"Cash in hand below zero: an entry is missing or wrong",IF(AND(O152="C1",ROUND(N(I152)-N(H152),2)&lt;&gt;0),"Cash deposited: cash out and bank in should be equal",IF(AND(O152="C2",ROUND(N(J152)-N(G152),2)&lt;&gt;0),"Cash withdrawn: bank out and cash in should be equal",IF(P152&gt;10000,"Cash paid to this party today is over ₹10,000: not deductible, s.36(4)",IF(Q152&gt;35000,"Cash freight to this transporter today is over ₹35,000: not deductible, s.36(6)",IF(R152&gt;10000,"Asset paid in cash over ₹10,000 today: left out of its cost, s.39(2)",IF(AND(O152="T",N(G152)&gt;=20000),"Loan of ₹20,000 or more taken in cash: barred, s.185",IF(AND(O152="L",N(I152)&gt;=20000),"Loan of ₹20,000 or more repaid in cash: barred, s.188",IF(S152&gt;=200000,"₹2,00,000 or more in cash from this party today: barred, s.186",IF(T152&gt;=200000,"₹2,00,000 or more in cash for this event or order: barred, s.186","OK"))))))))))))))))</f>
        <v/>
      </c>
      <c r="O152">
        <f>IF(F152="","",IFERROR(VLOOKUP(F152,Lists!$A$2:$B$22,2,FALSE),"?"))</f>
        <v/>
      </c>
      <c r="P152">
        <f>IF(OR(O152&lt;&gt;"E",N(I152)=0),0,SUMIFS($I$16:$I$315,$B$16:$B$315,B152,$D$16:$D$315,D152,$O$16:$O$315,"E"))</f>
        <v/>
      </c>
      <c r="Q152">
        <f>IF(OR(O152&lt;&gt;"F",N(I152)=0),0,SUMIFS($I$16:$I$315,$B$16:$B$315,B152,$D$16:$D$315,D152,$O$16:$O$315,"F"))</f>
        <v/>
      </c>
      <c r="R152">
        <f>IF(OR(O152&lt;&gt;"A",N(I152)=0),0,SUMIFS($I$16:$I$315,$B$16:$B$315,B152,$D$16:$D$315,D152,$O$16:$O$315,"A"))</f>
        <v/>
      </c>
      <c r="S152">
        <f>IF(OR(O152&lt;&gt;"S",N(G152)=0),0,SUMIFS($G$16:$G$315,$B$16:$B$315,B152,$D$16:$D$315,D152,$O$16:$O$315,"S"))</f>
        <v/>
      </c>
      <c r="T152">
        <f>IF(OR(O152&lt;&gt;"S",E152="",N(G152)=0),0,SUMIFS($G$16:$G$315,$E$16:$E$315,E152,$O$16:$O$315,"S"))</f>
        <v/>
      </c>
      <c r="U152">
        <f>IF(O152="C2",0,N(G152))</f>
        <v/>
      </c>
      <c r="V152">
        <f>IF(O152="C1",0,N(I152))</f>
        <v/>
      </c>
      <c r="W152">
        <f>IF(O152="C1",0,N(H152))</f>
        <v/>
      </c>
      <c r="X152">
        <f>IF(O152="C2",0,N(J152))</f>
        <v/>
      </c>
      <c r="Y152">
        <f>IF(OR(M152="",M152="OK"),0,1)</f>
        <v/>
      </c>
    </row>
    <row r="153">
      <c r="B153" s="21" t="n"/>
      <c r="C153" s="22" t="n"/>
      <c r="D153" s="14" t="n"/>
      <c r="E153" s="22" t="n"/>
      <c r="F153" s="14" t="n"/>
      <c r="G153" s="23" t="n"/>
      <c r="H153" s="23" t="n"/>
      <c r="I153" s="23" t="n"/>
      <c r="J153" s="23" t="n"/>
      <c r="K153" s="24">
        <f>IF(COUNT(G153:J153)=0,"",N($E$8)+SUM(G$16:G153)-SUM(I$16:I153))</f>
        <v/>
      </c>
      <c r="L153" s="24">
        <f>IF(COUNT(G153:J153)=0,"",N($E$9)+SUM(H$16:H153)-SUM(J$16:J153))</f>
        <v/>
      </c>
      <c r="M153" s="25">
        <f>IF(COUNT(G153:J153)=0,"",IF(B153="","Enter the date",IF(D153="","Enter who was paid or who paid",IF(F153="","Pick a head of account",IF(O153="?","Pick a head from the list",IF(AND(O153&lt;&gt;"C1",O153&lt;&gt;"C2",N(G153)+N(H153)&gt;0,N(I153)+N(J153)&gt;0),"Put money in and money out on separate rows",IF(K153&lt;0,"Cash in hand below zero: an entry is missing or wrong",IF(AND(O153="C1",ROUND(N(I153)-N(H153),2)&lt;&gt;0),"Cash deposited: cash out and bank in should be equal",IF(AND(O153="C2",ROUND(N(J153)-N(G153),2)&lt;&gt;0),"Cash withdrawn: bank out and cash in should be equal",IF(P153&gt;10000,"Cash paid to this party today is over ₹10,000: not deductible, s.36(4)",IF(Q153&gt;35000,"Cash freight to this transporter today is over ₹35,000: not deductible, s.36(6)",IF(R153&gt;10000,"Asset paid in cash over ₹10,000 today: left out of its cost, s.39(2)",IF(AND(O153="T",N(G153)&gt;=20000),"Loan of ₹20,000 or more taken in cash: barred, s.185",IF(AND(O153="L",N(I153)&gt;=20000),"Loan of ₹20,000 or more repaid in cash: barred, s.188",IF(S153&gt;=200000,"₹2,00,000 or more in cash from this party today: barred, s.186",IF(T153&gt;=200000,"₹2,00,000 or more in cash for this event or order: barred, s.186","OK"))))))))))))))))</f>
        <v/>
      </c>
      <c r="O153">
        <f>IF(F153="","",IFERROR(VLOOKUP(F153,Lists!$A$2:$B$22,2,FALSE),"?"))</f>
        <v/>
      </c>
      <c r="P153">
        <f>IF(OR(O153&lt;&gt;"E",N(I153)=0),0,SUMIFS($I$16:$I$315,$B$16:$B$315,B153,$D$16:$D$315,D153,$O$16:$O$315,"E"))</f>
        <v/>
      </c>
      <c r="Q153">
        <f>IF(OR(O153&lt;&gt;"F",N(I153)=0),0,SUMIFS($I$16:$I$315,$B$16:$B$315,B153,$D$16:$D$315,D153,$O$16:$O$315,"F"))</f>
        <v/>
      </c>
      <c r="R153">
        <f>IF(OR(O153&lt;&gt;"A",N(I153)=0),0,SUMIFS($I$16:$I$315,$B$16:$B$315,B153,$D$16:$D$315,D153,$O$16:$O$315,"A"))</f>
        <v/>
      </c>
      <c r="S153">
        <f>IF(OR(O153&lt;&gt;"S",N(G153)=0),0,SUMIFS($G$16:$G$315,$B$16:$B$315,B153,$D$16:$D$315,D153,$O$16:$O$315,"S"))</f>
        <v/>
      </c>
      <c r="T153">
        <f>IF(OR(O153&lt;&gt;"S",E153="",N(G153)=0),0,SUMIFS($G$16:$G$315,$E$16:$E$315,E153,$O$16:$O$315,"S"))</f>
        <v/>
      </c>
      <c r="U153">
        <f>IF(O153="C2",0,N(G153))</f>
        <v/>
      </c>
      <c r="V153">
        <f>IF(O153="C1",0,N(I153))</f>
        <v/>
      </c>
      <c r="W153">
        <f>IF(O153="C1",0,N(H153))</f>
        <v/>
      </c>
      <c r="X153">
        <f>IF(O153="C2",0,N(J153))</f>
        <v/>
      </c>
      <c r="Y153">
        <f>IF(OR(M153="",M153="OK"),0,1)</f>
        <v/>
      </c>
    </row>
    <row r="154">
      <c r="B154" s="21" t="n"/>
      <c r="C154" s="22" t="n"/>
      <c r="D154" s="14" t="n"/>
      <c r="E154" s="22" t="n"/>
      <c r="F154" s="14" t="n"/>
      <c r="G154" s="23" t="n"/>
      <c r="H154" s="23" t="n"/>
      <c r="I154" s="23" t="n"/>
      <c r="J154" s="23" t="n"/>
      <c r="K154" s="24">
        <f>IF(COUNT(G154:J154)=0,"",N($E$8)+SUM(G$16:G154)-SUM(I$16:I154))</f>
        <v/>
      </c>
      <c r="L154" s="24">
        <f>IF(COUNT(G154:J154)=0,"",N($E$9)+SUM(H$16:H154)-SUM(J$16:J154))</f>
        <v/>
      </c>
      <c r="M154" s="25">
        <f>IF(COUNT(G154:J154)=0,"",IF(B154="","Enter the date",IF(D154="","Enter who was paid or who paid",IF(F154="","Pick a head of account",IF(O154="?","Pick a head from the list",IF(AND(O154&lt;&gt;"C1",O154&lt;&gt;"C2",N(G154)+N(H154)&gt;0,N(I154)+N(J154)&gt;0),"Put money in and money out on separate rows",IF(K154&lt;0,"Cash in hand below zero: an entry is missing or wrong",IF(AND(O154="C1",ROUND(N(I154)-N(H154),2)&lt;&gt;0),"Cash deposited: cash out and bank in should be equal",IF(AND(O154="C2",ROUND(N(J154)-N(G154),2)&lt;&gt;0),"Cash withdrawn: bank out and cash in should be equal",IF(P154&gt;10000,"Cash paid to this party today is over ₹10,000: not deductible, s.36(4)",IF(Q154&gt;35000,"Cash freight to this transporter today is over ₹35,000: not deductible, s.36(6)",IF(R154&gt;10000,"Asset paid in cash over ₹10,000 today: left out of its cost, s.39(2)",IF(AND(O154="T",N(G154)&gt;=20000),"Loan of ₹20,000 or more taken in cash: barred, s.185",IF(AND(O154="L",N(I154)&gt;=20000),"Loan of ₹20,000 or more repaid in cash: barred, s.188",IF(S154&gt;=200000,"₹2,00,000 or more in cash from this party today: barred, s.186",IF(T154&gt;=200000,"₹2,00,000 or more in cash for this event or order: barred, s.186","OK"))))))))))))))))</f>
        <v/>
      </c>
      <c r="O154">
        <f>IF(F154="","",IFERROR(VLOOKUP(F154,Lists!$A$2:$B$22,2,FALSE),"?"))</f>
        <v/>
      </c>
      <c r="P154">
        <f>IF(OR(O154&lt;&gt;"E",N(I154)=0),0,SUMIFS($I$16:$I$315,$B$16:$B$315,B154,$D$16:$D$315,D154,$O$16:$O$315,"E"))</f>
        <v/>
      </c>
      <c r="Q154">
        <f>IF(OR(O154&lt;&gt;"F",N(I154)=0),0,SUMIFS($I$16:$I$315,$B$16:$B$315,B154,$D$16:$D$315,D154,$O$16:$O$315,"F"))</f>
        <v/>
      </c>
      <c r="R154">
        <f>IF(OR(O154&lt;&gt;"A",N(I154)=0),0,SUMIFS($I$16:$I$315,$B$16:$B$315,B154,$D$16:$D$315,D154,$O$16:$O$315,"A"))</f>
        <v/>
      </c>
      <c r="S154">
        <f>IF(OR(O154&lt;&gt;"S",N(G154)=0),0,SUMIFS($G$16:$G$315,$B$16:$B$315,B154,$D$16:$D$315,D154,$O$16:$O$315,"S"))</f>
        <v/>
      </c>
      <c r="T154">
        <f>IF(OR(O154&lt;&gt;"S",E154="",N(G154)=0),0,SUMIFS($G$16:$G$315,$E$16:$E$315,E154,$O$16:$O$315,"S"))</f>
        <v/>
      </c>
      <c r="U154">
        <f>IF(O154="C2",0,N(G154))</f>
        <v/>
      </c>
      <c r="V154">
        <f>IF(O154="C1",0,N(I154))</f>
        <v/>
      </c>
      <c r="W154">
        <f>IF(O154="C1",0,N(H154))</f>
        <v/>
      </c>
      <c r="X154">
        <f>IF(O154="C2",0,N(J154))</f>
        <v/>
      </c>
      <c r="Y154">
        <f>IF(OR(M154="",M154="OK"),0,1)</f>
        <v/>
      </c>
    </row>
    <row r="155">
      <c r="B155" s="21" t="n"/>
      <c r="C155" s="22" t="n"/>
      <c r="D155" s="14" t="n"/>
      <c r="E155" s="22" t="n"/>
      <c r="F155" s="14" t="n"/>
      <c r="G155" s="23" t="n"/>
      <c r="H155" s="23" t="n"/>
      <c r="I155" s="23" t="n"/>
      <c r="J155" s="23" t="n"/>
      <c r="K155" s="24">
        <f>IF(COUNT(G155:J155)=0,"",N($E$8)+SUM(G$16:G155)-SUM(I$16:I155))</f>
        <v/>
      </c>
      <c r="L155" s="24">
        <f>IF(COUNT(G155:J155)=0,"",N($E$9)+SUM(H$16:H155)-SUM(J$16:J155))</f>
        <v/>
      </c>
      <c r="M155" s="25">
        <f>IF(COUNT(G155:J155)=0,"",IF(B155="","Enter the date",IF(D155="","Enter who was paid or who paid",IF(F155="","Pick a head of account",IF(O155="?","Pick a head from the list",IF(AND(O155&lt;&gt;"C1",O155&lt;&gt;"C2",N(G155)+N(H155)&gt;0,N(I155)+N(J155)&gt;0),"Put money in and money out on separate rows",IF(K155&lt;0,"Cash in hand below zero: an entry is missing or wrong",IF(AND(O155="C1",ROUND(N(I155)-N(H155),2)&lt;&gt;0),"Cash deposited: cash out and bank in should be equal",IF(AND(O155="C2",ROUND(N(J155)-N(G155),2)&lt;&gt;0),"Cash withdrawn: bank out and cash in should be equal",IF(P155&gt;10000,"Cash paid to this party today is over ₹10,000: not deductible, s.36(4)",IF(Q155&gt;35000,"Cash freight to this transporter today is over ₹35,000: not deductible, s.36(6)",IF(R155&gt;10000,"Asset paid in cash over ₹10,000 today: left out of its cost, s.39(2)",IF(AND(O155="T",N(G155)&gt;=20000),"Loan of ₹20,000 or more taken in cash: barred, s.185",IF(AND(O155="L",N(I155)&gt;=20000),"Loan of ₹20,000 or more repaid in cash: barred, s.188",IF(S155&gt;=200000,"₹2,00,000 or more in cash from this party today: barred, s.186",IF(T155&gt;=200000,"₹2,00,000 or more in cash for this event or order: barred, s.186","OK"))))))))))))))))</f>
        <v/>
      </c>
      <c r="O155">
        <f>IF(F155="","",IFERROR(VLOOKUP(F155,Lists!$A$2:$B$22,2,FALSE),"?"))</f>
        <v/>
      </c>
      <c r="P155">
        <f>IF(OR(O155&lt;&gt;"E",N(I155)=0),0,SUMIFS($I$16:$I$315,$B$16:$B$315,B155,$D$16:$D$315,D155,$O$16:$O$315,"E"))</f>
        <v/>
      </c>
      <c r="Q155">
        <f>IF(OR(O155&lt;&gt;"F",N(I155)=0),0,SUMIFS($I$16:$I$315,$B$16:$B$315,B155,$D$16:$D$315,D155,$O$16:$O$315,"F"))</f>
        <v/>
      </c>
      <c r="R155">
        <f>IF(OR(O155&lt;&gt;"A",N(I155)=0),0,SUMIFS($I$16:$I$315,$B$16:$B$315,B155,$D$16:$D$315,D155,$O$16:$O$315,"A"))</f>
        <v/>
      </c>
      <c r="S155">
        <f>IF(OR(O155&lt;&gt;"S",N(G155)=0),0,SUMIFS($G$16:$G$315,$B$16:$B$315,B155,$D$16:$D$315,D155,$O$16:$O$315,"S"))</f>
        <v/>
      </c>
      <c r="T155">
        <f>IF(OR(O155&lt;&gt;"S",E155="",N(G155)=0),0,SUMIFS($G$16:$G$315,$E$16:$E$315,E155,$O$16:$O$315,"S"))</f>
        <v/>
      </c>
      <c r="U155">
        <f>IF(O155="C2",0,N(G155))</f>
        <v/>
      </c>
      <c r="V155">
        <f>IF(O155="C1",0,N(I155))</f>
        <v/>
      </c>
      <c r="W155">
        <f>IF(O155="C1",0,N(H155))</f>
        <v/>
      </c>
      <c r="X155">
        <f>IF(O155="C2",0,N(J155))</f>
        <v/>
      </c>
      <c r="Y155">
        <f>IF(OR(M155="",M155="OK"),0,1)</f>
        <v/>
      </c>
    </row>
    <row r="156">
      <c r="B156" s="21" t="n"/>
      <c r="C156" s="22" t="n"/>
      <c r="D156" s="14" t="n"/>
      <c r="E156" s="22" t="n"/>
      <c r="F156" s="14" t="n"/>
      <c r="G156" s="23" t="n"/>
      <c r="H156" s="23" t="n"/>
      <c r="I156" s="23" t="n"/>
      <c r="J156" s="23" t="n"/>
      <c r="K156" s="24">
        <f>IF(COUNT(G156:J156)=0,"",N($E$8)+SUM(G$16:G156)-SUM(I$16:I156))</f>
        <v/>
      </c>
      <c r="L156" s="24">
        <f>IF(COUNT(G156:J156)=0,"",N($E$9)+SUM(H$16:H156)-SUM(J$16:J156))</f>
        <v/>
      </c>
      <c r="M156" s="25">
        <f>IF(COUNT(G156:J156)=0,"",IF(B156="","Enter the date",IF(D156="","Enter who was paid or who paid",IF(F156="","Pick a head of account",IF(O156="?","Pick a head from the list",IF(AND(O156&lt;&gt;"C1",O156&lt;&gt;"C2",N(G156)+N(H156)&gt;0,N(I156)+N(J156)&gt;0),"Put money in and money out on separate rows",IF(K156&lt;0,"Cash in hand below zero: an entry is missing or wrong",IF(AND(O156="C1",ROUND(N(I156)-N(H156),2)&lt;&gt;0),"Cash deposited: cash out and bank in should be equal",IF(AND(O156="C2",ROUND(N(J156)-N(G156),2)&lt;&gt;0),"Cash withdrawn: bank out and cash in should be equal",IF(P156&gt;10000,"Cash paid to this party today is over ₹10,000: not deductible, s.36(4)",IF(Q156&gt;35000,"Cash freight to this transporter today is over ₹35,000: not deductible, s.36(6)",IF(R156&gt;10000,"Asset paid in cash over ₹10,000 today: left out of its cost, s.39(2)",IF(AND(O156="T",N(G156)&gt;=20000),"Loan of ₹20,000 or more taken in cash: barred, s.185",IF(AND(O156="L",N(I156)&gt;=20000),"Loan of ₹20,000 or more repaid in cash: barred, s.188",IF(S156&gt;=200000,"₹2,00,000 or more in cash from this party today: barred, s.186",IF(T156&gt;=200000,"₹2,00,000 or more in cash for this event or order: barred, s.186","OK"))))))))))))))))</f>
        <v/>
      </c>
      <c r="O156">
        <f>IF(F156="","",IFERROR(VLOOKUP(F156,Lists!$A$2:$B$22,2,FALSE),"?"))</f>
        <v/>
      </c>
      <c r="P156">
        <f>IF(OR(O156&lt;&gt;"E",N(I156)=0),0,SUMIFS($I$16:$I$315,$B$16:$B$315,B156,$D$16:$D$315,D156,$O$16:$O$315,"E"))</f>
        <v/>
      </c>
      <c r="Q156">
        <f>IF(OR(O156&lt;&gt;"F",N(I156)=0),0,SUMIFS($I$16:$I$315,$B$16:$B$315,B156,$D$16:$D$315,D156,$O$16:$O$315,"F"))</f>
        <v/>
      </c>
      <c r="R156">
        <f>IF(OR(O156&lt;&gt;"A",N(I156)=0),0,SUMIFS($I$16:$I$315,$B$16:$B$315,B156,$D$16:$D$315,D156,$O$16:$O$315,"A"))</f>
        <v/>
      </c>
      <c r="S156">
        <f>IF(OR(O156&lt;&gt;"S",N(G156)=0),0,SUMIFS($G$16:$G$315,$B$16:$B$315,B156,$D$16:$D$315,D156,$O$16:$O$315,"S"))</f>
        <v/>
      </c>
      <c r="T156">
        <f>IF(OR(O156&lt;&gt;"S",E156="",N(G156)=0),0,SUMIFS($G$16:$G$315,$E$16:$E$315,E156,$O$16:$O$315,"S"))</f>
        <v/>
      </c>
      <c r="U156">
        <f>IF(O156="C2",0,N(G156))</f>
        <v/>
      </c>
      <c r="V156">
        <f>IF(O156="C1",0,N(I156))</f>
        <v/>
      </c>
      <c r="W156">
        <f>IF(O156="C1",0,N(H156))</f>
        <v/>
      </c>
      <c r="X156">
        <f>IF(O156="C2",0,N(J156))</f>
        <v/>
      </c>
      <c r="Y156">
        <f>IF(OR(M156="",M156="OK"),0,1)</f>
        <v/>
      </c>
    </row>
    <row r="157">
      <c r="B157" s="21" t="n"/>
      <c r="C157" s="22" t="n"/>
      <c r="D157" s="14" t="n"/>
      <c r="E157" s="22" t="n"/>
      <c r="F157" s="14" t="n"/>
      <c r="G157" s="23" t="n"/>
      <c r="H157" s="23" t="n"/>
      <c r="I157" s="23" t="n"/>
      <c r="J157" s="23" t="n"/>
      <c r="K157" s="24">
        <f>IF(COUNT(G157:J157)=0,"",N($E$8)+SUM(G$16:G157)-SUM(I$16:I157))</f>
        <v/>
      </c>
      <c r="L157" s="24">
        <f>IF(COUNT(G157:J157)=0,"",N($E$9)+SUM(H$16:H157)-SUM(J$16:J157))</f>
        <v/>
      </c>
      <c r="M157" s="25">
        <f>IF(COUNT(G157:J157)=0,"",IF(B157="","Enter the date",IF(D157="","Enter who was paid or who paid",IF(F157="","Pick a head of account",IF(O157="?","Pick a head from the list",IF(AND(O157&lt;&gt;"C1",O157&lt;&gt;"C2",N(G157)+N(H157)&gt;0,N(I157)+N(J157)&gt;0),"Put money in and money out on separate rows",IF(K157&lt;0,"Cash in hand below zero: an entry is missing or wrong",IF(AND(O157="C1",ROUND(N(I157)-N(H157),2)&lt;&gt;0),"Cash deposited: cash out and bank in should be equal",IF(AND(O157="C2",ROUND(N(J157)-N(G157),2)&lt;&gt;0),"Cash withdrawn: bank out and cash in should be equal",IF(P157&gt;10000,"Cash paid to this party today is over ₹10,000: not deductible, s.36(4)",IF(Q157&gt;35000,"Cash freight to this transporter today is over ₹35,000: not deductible, s.36(6)",IF(R157&gt;10000,"Asset paid in cash over ₹10,000 today: left out of its cost, s.39(2)",IF(AND(O157="T",N(G157)&gt;=20000),"Loan of ₹20,000 or more taken in cash: barred, s.185",IF(AND(O157="L",N(I157)&gt;=20000),"Loan of ₹20,000 or more repaid in cash: barred, s.188",IF(S157&gt;=200000,"₹2,00,000 or more in cash from this party today: barred, s.186",IF(T157&gt;=200000,"₹2,00,000 or more in cash for this event or order: barred, s.186","OK"))))))))))))))))</f>
        <v/>
      </c>
      <c r="O157">
        <f>IF(F157="","",IFERROR(VLOOKUP(F157,Lists!$A$2:$B$22,2,FALSE),"?"))</f>
        <v/>
      </c>
      <c r="P157">
        <f>IF(OR(O157&lt;&gt;"E",N(I157)=0),0,SUMIFS($I$16:$I$315,$B$16:$B$315,B157,$D$16:$D$315,D157,$O$16:$O$315,"E"))</f>
        <v/>
      </c>
      <c r="Q157">
        <f>IF(OR(O157&lt;&gt;"F",N(I157)=0),0,SUMIFS($I$16:$I$315,$B$16:$B$315,B157,$D$16:$D$315,D157,$O$16:$O$315,"F"))</f>
        <v/>
      </c>
      <c r="R157">
        <f>IF(OR(O157&lt;&gt;"A",N(I157)=0),0,SUMIFS($I$16:$I$315,$B$16:$B$315,B157,$D$16:$D$315,D157,$O$16:$O$315,"A"))</f>
        <v/>
      </c>
      <c r="S157">
        <f>IF(OR(O157&lt;&gt;"S",N(G157)=0),0,SUMIFS($G$16:$G$315,$B$16:$B$315,B157,$D$16:$D$315,D157,$O$16:$O$315,"S"))</f>
        <v/>
      </c>
      <c r="T157">
        <f>IF(OR(O157&lt;&gt;"S",E157="",N(G157)=0),0,SUMIFS($G$16:$G$315,$E$16:$E$315,E157,$O$16:$O$315,"S"))</f>
        <v/>
      </c>
      <c r="U157">
        <f>IF(O157="C2",0,N(G157))</f>
        <v/>
      </c>
      <c r="V157">
        <f>IF(O157="C1",0,N(I157))</f>
        <v/>
      </c>
      <c r="W157">
        <f>IF(O157="C1",0,N(H157))</f>
        <v/>
      </c>
      <c r="X157">
        <f>IF(O157="C2",0,N(J157))</f>
        <v/>
      </c>
      <c r="Y157">
        <f>IF(OR(M157="",M157="OK"),0,1)</f>
        <v/>
      </c>
    </row>
    <row r="158">
      <c r="B158" s="21" t="n"/>
      <c r="C158" s="22" t="n"/>
      <c r="D158" s="14" t="n"/>
      <c r="E158" s="22" t="n"/>
      <c r="F158" s="14" t="n"/>
      <c r="G158" s="23" t="n"/>
      <c r="H158" s="23" t="n"/>
      <c r="I158" s="23" t="n"/>
      <c r="J158" s="23" t="n"/>
      <c r="K158" s="24">
        <f>IF(COUNT(G158:J158)=0,"",N($E$8)+SUM(G$16:G158)-SUM(I$16:I158))</f>
        <v/>
      </c>
      <c r="L158" s="24">
        <f>IF(COUNT(G158:J158)=0,"",N($E$9)+SUM(H$16:H158)-SUM(J$16:J158))</f>
        <v/>
      </c>
      <c r="M158" s="25">
        <f>IF(COUNT(G158:J158)=0,"",IF(B158="","Enter the date",IF(D158="","Enter who was paid or who paid",IF(F158="","Pick a head of account",IF(O158="?","Pick a head from the list",IF(AND(O158&lt;&gt;"C1",O158&lt;&gt;"C2",N(G158)+N(H158)&gt;0,N(I158)+N(J158)&gt;0),"Put money in and money out on separate rows",IF(K158&lt;0,"Cash in hand below zero: an entry is missing or wrong",IF(AND(O158="C1",ROUND(N(I158)-N(H158),2)&lt;&gt;0),"Cash deposited: cash out and bank in should be equal",IF(AND(O158="C2",ROUND(N(J158)-N(G158),2)&lt;&gt;0),"Cash withdrawn: bank out and cash in should be equal",IF(P158&gt;10000,"Cash paid to this party today is over ₹10,000: not deductible, s.36(4)",IF(Q158&gt;35000,"Cash freight to this transporter today is over ₹35,000: not deductible, s.36(6)",IF(R158&gt;10000,"Asset paid in cash over ₹10,000 today: left out of its cost, s.39(2)",IF(AND(O158="T",N(G158)&gt;=20000),"Loan of ₹20,000 or more taken in cash: barred, s.185",IF(AND(O158="L",N(I158)&gt;=20000),"Loan of ₹20,000 or more repaid in cash: barred, s.188",IF(S158&gt;=200000,"₹2,00,000 or more in cash from this party today: barred, s.186",IF(T158&gt;=200000,"₹2,00,000 or more in cash for this event or order: barred, s.186","OK"))))))))))))))))</f>
        <v/>
      </c>
      <c r="O158">
        <f>IF(F158="","",IFERROR(VLOOKUP(F158,Lists!$A$2:$B$22,2,FALSE),"?"))</f>
        <v/>
      </c>
      <c r="P158">
        <f>IF(OR(O158&lt;&gt;"E",N(I158)=0),0,SUMIFS($I$16:$I$315,$B$16:$B$315,B158,$D$16:$D$315,D158,$O$16:$O$315,"E"))</f>
        <v/>
      </c>
      <c r="Q158">
        <f>IF(OR(O158&lt;&gt;"F",N(I158)=0),0,SUMIFS($I$16:$I$315,$B$16:$B$315,B158,$D$16:$D$315,D158,$O$16:$O$315,"F"))</f>
        <v/>
      </c>
      <c r="R158">
        <f>IF(OR(O158&lt;&gt;"A",N(I158)=0),0,SUMIFS($I$16:$I$315,$B$16:$B$315,B158,$D$16:$D$315,D158,$O$16:$O$315,"A"))</f>
        <v/>
      </c>
      <c r="S158">
        <f>IF(OR(O158&lt;&gt;"S",N(G158)=0),0,SUMIFS($G$16:$G$315,$B$16:$B$315,B158,$D$16:$D$315,D158,$O$16:$O$315,"S"))</f>
        <v/>
      </c>
      <c r="T158">
        <f>IF(OR(O158&lt;&gt;"S",E158="",N(G158)=0),0,SUMIFS($G$16:$G$315,$E$16:$E$315,E158,$O$16:$O$315,"S"))</f>
        <v/>
      </c>
      <c r="U158">
        <f>IF(O158="C2",0,N(G158))</f>
        <v/>
      </c>
      <c r="V158">
        <f>IF(O158="C1",0,N(I158))</f>
        <v/>
      </c>
      <c r="W158">
        <f>IF(O158="C1",0,N(H158))</f>
        <v/>
      </c>
      <c r="X158">
        <f>IF(O158="C2",0,N(J158))</f>
        <v/>
      </c>
      <c r="Y158">
        <f>IF(OR(M158="",M158="OK"),0,1)</f>
        <v/>
      </c>
    </row>
    <row r="159">
      <c r="B159" s="21" t="n"/>
      <c r="C159" s="22" t="n"/>
      <c r="D159" s="14" t="n"/>
      <c r="E159" s="22" t="n"/>
      <c r="F159" s="14" t="n"/>
      <c r="G159" s="23" t="n"/>
      <c r="H159" s="23" t="n"/>
      <c r="I159" s="23" t="n"/>
      <c r="J159" s="23" t="n"/>
      <c r="K159" s="24">
        <f>IF(COUNT(G159:J159)=0,"",N($E$8)+SUM(G$16:G159)-SUM(I$16:I159))</f>
        <v/>
      </c>
      <c r="L159" s="24">
        <f>IF(COUNT(G159:J159)=0,"",N($E$9)+SUM(H$16:H159)-SUM(J$16:J159))</f>
        <v/>
      </c>
      <c r="M159" s="25">
        <f>IF(COUNT(G159:J159)=0,"",IF(B159="","Enter the date",IF(D159="","Enter who was paid or who paid",IF(F159="","Pick a head of account",IF(O159="?","Pick a head from the list",IF(AND(O159&lt;&gt;"C1",O159&lt;&gt;"C2",N(G159)+N(H159)&gt;0,N(I159)+N(J159)&gt;0),"Put money in and money out on separate rows",IF(K159&lt;0,"Cash in hand below zero: an entry is missing or wrong",IF(AND(O159="C1",ROUND(N(I159)-N(H159),2)&lt;&gt;0),"Cash deposited: cash out and bank in should be equal",IF(AND(O159="C2",ROUND(N(J159)-N(G159),2)&lt;&gt;0),"Cash withdrawn: bank out and cash in should be equal",IF(P159&gt;10000,"Cash paid to this party today is over ₹10,000: not deductible, s.36(4)",IF(Q159&gt;35000,"Cash freight to this transporter today is over ₹35,000: not deductible, s.36(6)",IF(R159&gt;10000,"Asset paid in cash over ₹10,000 today: left out of its cost, s.39(2)",IF(AND(O159="T",N(G159)&gt;=20000),"Loan of ₹20,000 or more taken in cash: barred, s.185",IF(AND(O159="L",N(I159)&gt;=20000),"Loan of ₹20,000 or more repaid in cash: barred, s.188",IF(S159&gt;=200000,"₹2,00,000 or more in cash from this party today: barred, s.186",IF(T159&gt;=200000,"₹2,00,000 or more in cash for this event or order: barred, s.186","OK"))))))))))))))))</f>
        <v/>
      </c>
      <c r="O159">
        <f>IF(F159="","",IFERROR(VLOOKUP(F159,Lists!$A$2:$B$22,2,FALSE),"?"))</f>
        <v/>
      </c>
      <c r="P159">
        <f>IF(OR(O159&lt;&gt;"E",N(I159)=0),0,SUMIFS($I$16:$I$315,$B$16:$B$315,B159,$D$16:$D$315,D159,$O$16:$O$315,"E"))</f>
        <v/>
      </c>
      <c r="Q159">
        <f>IF(OR(O159&lt;&gt;"F",N(I159)=0),0,SUMIFS($I$16:$I$315,$B$16:$B$315,B159,$D$16:$D$315,D159,$O$16:$O$315,"F"))</f>
        <v/>
      </c>
      <c r="R159">
        <f>IF(OR(O159&lt;&gt;"A",N(I159)=0),0,SUMIFS($I$16:$I$315,$B$16:$B$315,B159,$D$16:$D$315,D159,$O$16:$O$315,"A"))</f>
        <v/>
      </c>
      <c r="S159">
        <f>IF(OR(O159&lt;&gt;"S",N(G159)=0),0,SUMIFS($G$16:$G$315,$B$16:$B$315,B159,$D$16:$D$315,D159,$O$16:$O$315,"S"))</f>
        <v/>
      </c>
      <c r="T159">
        <f>IF(OR(O159&lt;&gt;"S",E159="",N(G159)=0),0,SUMIFS($G$16:$G$315,$E$16:$E$315,E159,$O$16:$O$315,"S"))</f>
        <v/>
      </c>
      <c r="U159">
        <f>IF(O159="C2",0,N(G159))</f>
        <v/>
      </c>
      <c r="V159">
        <f>IF(O159="C1",0,N(I159))</f>
        <v/>
      </c>
      <c r="W159">
        <f>IF(O159="C1",0,N(H159))</f>
        <v/>
      </c>
      <c r="X159">
        <f>IF(O159="C2",0,N(J159))</f>
        <v/>
      </c>
      <c r="Y159">
        <f>IF(OR(M159="",M159="OK"),0,1)</f>
        <v/>
      </c>
    </row>
    <row r="160">
      <c r="B160" s="21" t="n"/>
      <c r="C160" s="22" t="n"/>
      <c r="D160" s="14" t="n"/>
      <c r="E160" s="22" t="n"/>
      <c r="F160" s="14" t="n"/>
      <c r="G160" s="23" t="n"/>
      <c r="H160" s="23" t="n"/>
      <c r="I160" s="23" t="n"/>
      <c r="J160" s="23" t="n"/>
      <c r="K160" s="24">
        <f>IF(COUNT(G160:J160)=0,"",N($E$8)+SUM(G$16:G160)-SUM(I$16:I160))</f>
        <v/>
      </c>
      <c r="L160" s="24">
        <f>IF(COUNT(G160:J160)=0,"",N($E$9)+SUM(H$16:H160)-SUM(J$16:J160))</f>
        <v/>
      </c>
      <c r="M160" s="25">
        <f>IF(COUNT(G160:J160)=0,"",IF(B160="","Enter the date",IF(D160="","Enter who was paid or who paid",IF(F160="","Pick a head of account",IF(O160="?","Pick a head from the list",IF(AND(O160&lt;&gt;"C1",O160&lt;&gt;"C2",N(G160)+N(H160)&gt;0,N(I160)+N(J160)&gt;0),"Put money in and money out on separate rows",IF(K160&lt;0,"Cash in hand below zero: an entry is missing or wrong",IF(AND(O160="C1",ROUND(N(I160)-N(H160),2)&lt;&gt;0),"Cash deposited: cash out and bank in should be equal",IF(AND(O160="C2",ROUND(N(J160)-N(G160),2)&lt;&gt;0),"Cash withdrawn: bank out and cash in should be equal",IF(P160&gt;10000,"Cash paid to this party today is over ₹10,000: not deductible, s.36(4)",IF(Q160&gt;35000,"Cash freight to this transporter today is over ₹35,000: not deductible, s.36(6)",IF(R160&gt;10000,"Asset paid in cash over ₹10,000 today: left out of its cost, s.39(2)",IF(AND(O160="T",N(G160)&gt;=20000),"Loan of ₹20,000 or more taken in cash: barred, s.185",IF(AND(O160="L",N(I160)&gt;=20000),"Loan of ₹20,000 or more repaid in cash: barred, s.188",IF(S160&gt;=200000,"₹2,00,000 or more in cash from this party today: barred, s.186",IF(T160&gt;=200000,"₹2,00,000 or more in cash for this event or order: barred, s.186","OK"))))))))))))))))</f>
        <v/>
      </c>
      <c r="O160">
        <f>IF(F160="","",IFERROR(VLOOKUP(F160,Lists!$A$2:$B$22,2,FALSE),"?"))</f>
        <v/>
      </c>
      <c r="P160">
        <f>IF(OR(O160&lt;&gt;"E",N(I160)=0),0,SUMIFS($I$16:$I$315,$B$16:$B$315,B160,$D$16:$D$315,D160,$O$16:$O$315,"E"))</f>
        <v/>
      </c>
      <c r="Q160">
        <f>IF(OR(O160&lt;&gt;"F",N(I160)=0),0,SUMIFS($I$16:$I$315,$B$16:$B$315,B160,$D$16:$D$315,D160,$O$16:$O$315,"F"))</f>
        <v/>
      </c>
      <c r="R160">
        <f>IF(OR(O160&lt;&gt;"A",N(I160)=0),0,SUMIFS($I$16:$I$315,$B$16:$B$315,B160,$D$16:$D$315,D160,$O$16:$O$315,"A"))</f>
        <v/>
      </c>
      <c r="S160">
        <f>IF(OR(O160&lt;&gt;"S",N(G160)=0),0,SUMIFS($G$16:$G$315,$B$16:$B$315,B160,$D$16:$D$315,D160,$O$16:$O$315,"S"))</f>
        <v/>
      </c>
      <c r="T160">
        <f>IF(OR(O160&lt;&gt;"S",E160="",N(G160)=0),0,SUMIFS($G$16:$G$315,$E$16:$E$315,E160,$O$16:$O$315,"S"))</f>
        <v/>
      </c>
      <c r="U160">
        <f>IF(O160="C2",0,N(G160))</f>
        <v/>
      </c>
      <c r="V160">
        <f>IF(O160="C1",0,N(I160))</f>
        <v/>
      </c>
      <c r="W160">
        <f>IF(O160="C1",0,N(H160))</f>
        <v/>
      </c>
      <c r="X160">
        <f>IF(O160="C2",0,N(J160))</f>
        <v/>
      </c>
      <c r="Y160">
        <f>IF(OR(M160="",M160="OK"),0,1)</f>
        <v/>
      </c>
    </row>
    <row r="161">
      <c r="B161" s="21" t="n"/>
      <c r="C161" s="22" t="n"/>
      <c r="D161" s="14" t="n"/>
      <c r="E161" s="22" t="n"/>
      <c r="F161" s="14" t="n"/>
      <c r="G161" s="23" t="n"/>
      <c r="H161" s="23" t="n"/>
      <c r="I161" s="23" t="n"/>
      <c r="J161" s="23" t="n"/>
      <c r="K161" s="24">
        <f>IF(COUNT(G161:J161)=0,"",N($E$8)+SUM(G$16:G161)-SUM(I$16:I161))</f>
        <v/>
      </c>
      <c r="L161" s="24">
        <f>IF(COUNT(G161:J161)=0,"",N($E$9)+SUM(H$16:H161)-SUM(J$16:J161))</f>
        <v/>
      </c>
      <c r="M161" s="25">
        <f>IF(COUNT(G161:J161)=0,"",IF(B161="","Enter the date",IF(D161="","Enter who was paid or who paid",IF(F161="","Pick a head of account",IF(O161="?","Pick a head from the list",IF(AND(O161&lt;&gt;"C1",O161&lt;&gt;"C2",N(G161)+N(H161)&gt;0,N(I161)+N(J161)&gt;0),"Put money in and money out on separate rows",IF(K161&lt;0,"Cash in hand below zero: an entry is missing or wrong",IF(AND(O161="C1",ROUND(N(I161)-N(H161),2)&lt;&gt;0),"Cash deposited: cash out and bank in should be equal",IF(AND(O161="C2",ROUND(N(J161)-N(G161),2)&lt;&gt;0),"Cash withdrawn: bank out and cash in should be equal",IF(P161&gt;10000,"Cash paid to this party today is over ₹10,000: not deductible, s.36(4)",IF(Q161&gt;35000,"Cash freight to this transporter today is over ₹35,000: not deductible, s.36(6)",IF(R161&gt;10000,"Asset paid in cash over ₹10,000 today: left out of its cost, s.39(2)",IF(AND(O161="T",N(G161)&gt;=20000),"Loan of ₹20,000 or more taken in cash: barred, s.185",IF(AND(O161="L",N(I161)&gt;=20000),"Loan of ₹20,000 or more repaid in cash: barred, s.188",IF(S161&gt;=200000,"₹2,00,000 or more in cash from this party today: barred, s.186",IF(T161&gt;=200000,"₹2,00,000 or more in cash for this event or order: barred, s.186","OK"))))))))))))))))</f>
        <v/>
      </c>
      <c r="O161">
        <f>IF(F161="","",IFERROR(VLOOKUP(F161,Lists!$A$2:$B$22,2,FALSE),"?"))</f>
        <v/>
      </c>
      <c r="P161">
        <f>IF(OR(O161&lt;&gt;"E",N(I161)=0),0,SUMIFS($I$16:$I$315,$B$16:$B$315,B161,$D$16:$D$315,D161,$O$16:$O$315,"E"))</f>
        <v/>
      </c>
      <c r="Q161">
        <f>IF(OR(O161&lt;&gt;"F",N(I161)=0),0,SUMIFS($I$16:$I$315,$B$16:$B$315,B161,$D$16:$D$315,D161,$O$16:$O$315,"F"))</f>
        <v/>
      </c>
      <c r="R161">
        <f>IF(OR(O161&lt;&gt;"A",N(I161)=0),0,SUMIFS($I$16:$I$315,$B$16:$B$315,B161,$D$16:$D$315,D161,$O$16:$O$315,"A"))</f>
        <v/>
      </c>
      <c r="S161">
        <f>IF(OR(O161&lt;&gt;"S",N(G161)=0),0,SUMIFS($G$16:$G$315,$B$16:$B$315,B161,$D$16:$D$315,D161,$O$16:$O$315,"S"))</f>
        <v/>
      </c>
      <c r="T161">
        <f>IF(OR(O161&lt;&gt;"S",E161="",N(G161)=0),0,SUMIFS($G$16:$G$315,$E$16:$E$315,E161,$O$16:$O$315,"S"))</f>
        <v/>
      </c>
      <c r="U161">
        <f>IF(O161="C2",0,N(G161))</f>
        <v/>
      </c>
      <c r="V161">
        <f>IF(O161="C1",0,N(I161))</f>
        <v/>
      </c>
      <c r="W161">
        <f>IF(O161="C1",0,N(H161))</f>
        <v/>
      </c>
      <c r="X161">
        <f>IF(O161="C2",0,N(J161))</f>
        <v/>
      </c>
      <c r="Y161">
        <f>IF(OR(M161="",M161="OK"),0,1)</f>
        <v/>
      </c>
    </row>
    <row r="162">
      <c r="B162" s="21" t="n"/>
      <c r="C162" s="22" t="n"/>
      <c r="D162" s="14" t="n"/>
      <c r="E162" s="22" t="n"/>
      <c r="F162" s="14" t="n"/>
      <c r="G162" s="23" t="n"/>
      <c r="H162" s="23" t="n"/>
      <c r="I162" s="23" t="n"/>
      <c r="J162" s="23" t="n"/>
      <c r="K162" s="24">
        <f>IF(COUNT(G162:J162)=0,"",N($E$8)+SUM(G$16:G162)-SUM(I$16:I162))</f>
        <v/>
      </c>
      <c r="L162" s="24">
        <f>IF(COUNT(G162:J162)=0,"",N($E$9)+SUM(H$16:H162)-SUM(J$16:J162))</f>
        <v/>
      </c>
      <c r="M162" s="25">
        <f>IF(COUNT(G162:J162)=0,"",IF(B162="","Enter the date",IF(D162="","Enter who was paid or who paid",IF(F162="","Pick a head of account",IF(O162="?","Pick a head from the list",IF(AND(O162&lt;&gt;"C1",O162&lt;&gt;"C2",N(G162)+N(H162)&gt;0,N(I162)+N(J162)&gt;0),"Put money in and money out on separate rows",IF(K162&lt;0,"Cash in hand below zero: an entry is missing or wrong",IF(AND(O162="C1",ROUND(N(I162)-N(H162),2)&lt;&gt;0),"Cash deposited: cash out and bank in should be equal",IF(AND(O162="C2",ROUND(N(J162)-N(G162),2)&lt;&gt;0),"Cash withdrawn: bank out and cash in should be equal",IF(P162&gt;10000,"Cash paid to this party today is over ₹10,000: not deductible, s.36(4)",IF(Q162&gt;35000,"Cash freight to this transporter today is over ₹35,000: not deductible, s.36(6)",IF(R162&gt;10000,"Asset paid in cash over ₹10,000 today: left out of its cost, s.39(2)",IF(AND(O162="T",N(G162)&gt;=20000),"Loan of ₹20,000 or more taken in cash: barred, s.185",IF(AND(O162="L",N(I162)&gt;=20000),"Loan of ₹20,000 or more repaid in cash: barred, s.188",IF(S162&gt;=200000,"₹2,00,000 or more in cash from this party today: barred, s.186",IF(T162&gt;=200000,"₹2,00,000 or more in cash for this event or order: barred, s.186","OK"))))))))))))))))</f>
        <v/>
      </c>
      <c r="O162">
        <f>IF(F162="","",IFERROR(VLOOKUP(F162,Lists!$A$2:$B$22,2,FALSE),"?"))</f>
        <v/>
      </c>
      <c r="P162">
        <f>IF(OR(O162&lt;&gt;"E",N(I162)=0),0,SUMIFS($I$16:$I$315,$B$16:$B$315,B162,$D$16:$D$315,D162,$O$16:$O$315,"E"))</f>
        <v/>
      </c>
      <c r="Q162">
        <f>IF(OR(O162&lt;&gt;"F",N(I162)=0),0,SUMIFS($I$16:$I$315,$B$16:$B$315,B162,$D$16:$D$315,D162,$O$16:$O$315,"F"))</f>
        <v/>
      </c>
      <c r="R162">
        <f>IF(OR(O162&lt;&gt;"A",N(I162)=0),0,SUMIFS($I$16:$I$315,$B$16:$B$315,B162,$D$16:$D$315,D162,$O$16:$O$315,"A"))</f>
        <v/>
      </c>
      <c r="S162">
        <f>IF(OR(O162&lt;&gt;"S",N(G162)=0),0,SUMIFS($G$16:$G$315,$B$16:$B$315,B162,$D$16:$D$315,D162,$O$16:$O$315,"S"))</f>
        <v/>
      </c>
      <c r="T162">
        <f>IF(OR(O162&lt;&gt;"S",E162="",N(G162)=0),0,SUMIFS($G$16:$G$315,$E$16:$E$315,E162,$O$16:$O$315,"S"))</f>
        <v/>
      </c>
      <c r="U162">
        <f>IF(O162="C2",0,N(G162))</f>
        <v/>
      </c>
      <c r="V162">
        <f>IF(O162="C1",0,N(I162))</f>
        <v/>
      </c>
      <c r="W162">
        <f>IF(O162="C1",0,N(H162))</f>
        <v/>
      </c>
      <c r="X162">
        <f>IF(O162="C2",0,N(J162))</f>
        <v/>
      </c>
      <c r="Y162">
        <f>IF(OR(M162="",M162="OK"),0,1)</f>
        <v/>
      </c>
    </row>
    <row r="163">
      <c r="B163" s="21" t="n"/>
      <c r="C163" s="22" t="n"/>
      <c r="D163" s="14" t="n"/>
      <c r="E163" s="22" t="n"/>
      <c r="F163" s="14" t="n"/>
      <c r="G163" s="23" t="n"/>
      <c r="H163" s="23" t="n"/>
      <c r="I163" s="23" t="n"/>
      <c r="J163" s="23" t="n"/>
      <c r="K163" s="24">
        <f>IF(COUNT(G163:J163)=0,"",N($E$8)+SUM(G$16:G163)-SUM(I$16:I163))</f>
        <v/>
      </c>
      <c r="L163" s="24">
        <f>IF(COUNT(G163:J163)=0,"",N($E$9)+SUM(H$16:H163)-SUM(J$16:J163))</f>
        <v/>
      </c>
      <c r="M163" s="25">
        <f>IF(COUNT(G163:J163)=0,"",IF(B163="","Enter the date",IF(D163="","Enter who was paid or who paid",IF(F163="","Pick a head of account",IF(O163="?","Pick a head from the list",IF(AND(O163&lt;&gt;"C1",O163&lt;&gt;"C2",N(G163)+N(H163)&gt;0,N(I163)+N(J163)&gt;0),"Put money in and money out on separate rows",IF(K163&lt;0,"Cash in hand below zero: an entry is missing or wrong",IF(AND(O163="C1",ROUND(N(I163)-N(H163),2)&lt;&gt;0),"Cash deposited: cash out and bank in should be equal",IF(AND(O163="C2",ROUND(N(J163)-N(G163),2)&lt;&gt;0),"Cash withdrawn: bank out and cash in should be equal",IF(P163&gt;10000,"Cash paid to this party today is over ₹10,000: not deductible, s.36(4)",IF(Q163&gt;35000,"Cash freight to this transporter today is over ₹35,000: not deductible, s.36(6)",IF(R163&gt;10000,"Asset paid in cash over ₹10,000 today: left out of its cost, s.39(2)",IF(AND(O163="T",N(G163)&gt;=20000),"Loan of ₹20,000 or more taken in cash: barred, s.185",IF(AND(O163="L",N(I163)&gt;=20000),"Loan of ₹20,000 or more repaid in cash: barred, s.188",IF(S163&gt;=200000,"₹2,00,000 or more in cash from this party today: barred, s.186",IF(T163&gt;=200000,"₹2,00,000 or more in cash for this event or order: barred, s.186","OK"))))))))))))))))</f>
        <v/>
      </c>
      <c r="O163">
        <f>IF(F163="","",IFERROR(VLOOKUP(F163,Lists!$A$2:$B$22,2,FALSE),"?"))</f>
        <v/>
      </c>
      <c r="P163">
        <f>IF(OR(O163&lt;&gt;"E",N(I163)=0),0,SUMIFS($I$16:$I$315,$B$16:$B$315,B163,$D$16:$D$315,D163,$O$16:$O$315,"E"))</f>
        <v/>
      </c>
      <c r="Q163">
        <f>IF(OR(O163&lt;&gt;"F",N(I163)=0),0,SUMIFS($I$16:$I$315,$B$16:$B$315,B163,$D$16:$D$315,D163,$O$16:$O$315,"F"))</f>
        <v/>
      </c>
      <c r="R163">
        <f>IF(OR(O163&lt;&gt;"A",N(I163)=0),0,SUMIFS($I$16:$I$315,$B$16:$B$315,B163,$D$16:$D$315,D163,$O$16:$O$315,"A"))</f>
        <v/>
      </c>
      <c r="S163">
        <f>IF(OR(O163&lt;&gt;"S",N(G163)=0),0,SUMIFS($G$16:$G$315,$B$16:$B$315,B163,$D$16:$D$315,D163,$O$16:$O$315,"S"))</f>
        <v/>
      </c>
      <c r="T163">
        <f>IF(OR(O163&lt;&gt;"S",E163="",N(G163)=0),0,SUMIFS($G$16:$G$315,$E$16:$E$315,E163,$O$16:$O$315,"S"))</f>
        <v/>
      </c>
      <c r="U163">
        <f>IF(O163="C2",0,N(G163))</f>
        <v/>
      </c>
      <c r="V163">
        <f>IF(O163="C1",0,N(I163))</f>
        <v/>
      </c>
      <c r="W163">
        <f>IF(O163="C1",0,N(H163))</f>
        <v/>
      </c>
      <c r="X163">
        <f>IF(O163="C2",0,N(J163))</f>
        <v/>
      </c>
      <c r="Y163">
        <f>IF(OR(M163="",M163="OK"),0,1)</f>
        <v/>
      </c>
    </row>
    <row r="164">
      <c r="B164" s="21" t="n"/>
      <c r="C164" s="22" t="n"/>
      <c r="D164" s="14" t="n"/>
      <c r="E164" s="22" t="n"/>
      <c r="F164" s="14" t="n"/>
      <c r="G164" s="23" t="n"/>
      <c r="H164" s="23" t="n"/>
      <c r="I164" s="23" t="n"/>
      <c r="J164" s="23" t="n"/>
      <c r="K164" s="24">
        <f>IF(COUNT(G164:J164)=0,"",N($E$8)+SUM(G$16:G164)-SUM(I$16:I164))</f>
        <v/>
      </c>
      <c r="L164" s="24">
        <f>IF(COUNT(G164:J164)=0,"",N($E$9)+SUM(H$16:H164)-SUM(J$16:J164))</f>
        <v/>
      </c>
      <c r="M164" s="25">
        <f>IF(COUNT(G164:J164)=0,"",IF(B164="","Enter the date",IF(D164="","Enter who was paid or who paid",IF(F164="","Pick a head of account",IF(O164="?","Pick a head from the list",IF(AND(O164&lt;&gt;"C1",O164&lt;&gt;"C2",N(G164)+N(H164)&gt;0,N(I164)+N(J164)&gt;0),"Put money in and money out on separate rows",IF(K164&lt;0,"Cash in hand below zero: an entry is missing or wrong",IF(AND(O164="C1",ROUND(N(I164)-N(H164),2)&lt;&gt;0),"Cash deposited: cash out and bank in should be equal",IF(AND(O164="C2",ROUND(N(J164)-N(G164),2)&lt;&gt;0),"Cash withdrawn: bank out and cash in should be equal",IF(P164&gt;10000,"Cash paid to this party today is over ₹10,000: not deductible, s.36(4)",IF(Q164&gt;35000,"Cash freight to this transporter today is over ₹35,000: not deductible, s.36(6)",IF(R164&gt;10000,"Asset paid in cash over ₹10,000 today: left out of its cost, s.39(2)",IF(AND(O164="T",N(G164)&gt;=20000),"Loan of ₹20,000 or more taken in cash: barred, s.185",IF(AND(O164="L",N(I164)&gt;=20000),"Loan of ₹20,000 or more repaid in cash: barred, s.188",IF(S164&gt;=200000,"₹2,00,000 or more in cash from this party today: barred, s.186",IF(T164&gt;=200000,"₹2,00,000 or more in cash for this event or order: barred, s.186","OK"))))))))))))))))</f>
        <v/>
      </c>
      <c r="O164">
        <f>IF(F164="","",IFERROR(VLOOKUP(F164,Lists!$A$2:$B$22,2,FALSE),"?"))</f>
        <v/>
      </c>
      <c r="P164">
        <f>IF(OR(O164&lt;&gt;"E",N(I164)=0),0,SUMIFS($I$16:$I$315,$B$16:$B$315,B164,$D$16:$D$315,D164,$O$16:$O$315,"E"))</f>
        <v/>
      </c>
      <c r="Q164">
        <f>IF(OR(O164&lt;&gt;"F",N(I164)=0),0,SUMIFS($I$16:$I$315,$B$16:$B$315,B164,$D$16:$D$315,D164,$O$16:$O$315,"F"))</f>
        <v/>
      </c>
      <c r="R164">
        <f>IF(OR(O164&lt;&gt;"A",N(I164)=0),0,SUMIFS($I$16:$I$315,$B$16:$B$315,B164,$D$16:$D$315,D164,$O$16:$O$315,"A"))</f>
        <v/>
      </c>
      <c r="S164">
        <f>IF(OR(O164&lt;&gt;"S",N(G164)=0),0,SUMIFS($G$16:$G$315,$B$16:$B$315,B164,$D$16:$D$315,D164,$O$16:$O$315,"S"))</f>
        <v/>
      </c>
      <c r="T164">
        <f>IF(OR(O164&lt;&gt;"S",E164="",N(G164)=0),0,SUMIFS($G$16:$G$315,$E$16:$E$315,E164,$O$16:$O$315,"S"))</f>
        <v/>
      </c>
      <c r="U164">
        <f>IF(O164="C2",0,N(G164))</f>
        <v/>
      </c>
      <c r="V164">
        <f>IF(O164="C1",0,N(I164))</f>
        <v/>
      </c>
      <c r="W164">
        <f>IF(O164="C1",0,N(H164))</f>
        <v/>
      </c>
      <c r="X164">
        <f>IF(O164="C2",0,N(J164))</f>
        <v/>
      </c>
      <c r="Y164">
        <f>IF(OR(M164="",M164="OK"),0,1)</f>
        <v/>
      </c>
    </row>
    <row r="165">
      <c r="B165" s="21" t="n"/>
      <c r="C165" s="22" t="n"/>
      <c r="D165" s="14" t="n"/>
      <c r="E165" s="22" t="n"/>
      <c r="F165" s="14" t="n"/>
      <c r="G165" s="23" t="n"/>
      <c r="H165" s="23" t="n"/>
      <c r="I165" s="23" t="n"/>
      <c r="J165" s="23" t="n"/>
      <c r="K165" s="24">
        <f>IF(COUNT(G165:J165)=0,"",N($E$8)+SUM(G$16:G165)-SUM(I$16:I165))</f>
        <v/>
      </c>
      <c r="L165" s="24">
        <f>IF(COUNT(G165:J165)=0,"",N($E$9)+SUM(H$16:H165)-SUM(J$16:J165))</f>
        <v/>
      </c>
      <c r="M165" s="25">
        <f>IF(COUNT(G165:J165)=0,"",IF(B165="","Enter the date",IF(D165="","Enter who was paid or who paid",IF(F165="","Pick a head of account",IF(O165="?","Pick a head from the list",IF(AND(O165&lt;&gt;"C1",O165&lt;&gt;"C2",N(G165)+N(H165)&gt;0,N(I165)+N(J165)&gt;0),"Put money in and money out on separate rows",IF(K165&lt;0,"Cash in hand below zero: an entry is missing or wrong",IF(AND(O165="C1",ROUND(N(I165)-N(H165),2)&lt;&gt;0),"Cash deposited: cash out and bank in should be equal",IF(AND(O165="C2",ROUND(N(J165)-N(G165),2)&lt;&gt;0),"Cash withdrawn: bank out and cash in should be equal",IF(P165&gt;10000,"Cash paid to this party today is over ₹10,000: not deductible, s.36(4)",IF(Q165&gt;35000,"Cash freight to this transporter today is over ₹35,000: not deductible, s.36(6)",IF(R165&gt;10000,"Asset paid in cash over ₹10,000 today: left out of its cost, s.39(2)",IF(AND(O165="T",N(G165)&gt;=20000),"Loan of ₹20,000 or more taken in cash: barred, s.185",IF(AND(O165="L",N(I165)&gt;=20000),"Loan of ₹20,000 or more repaid in cash: barred, s.188",IF(S165&gt;=200000,"₹2,00,000 or more in cash from this party today: barred, s.186",IF(T165&gt;=200000,"₹2,00,000 or more in cash for this event or order: barred, s.186","OK"))))))))))))))))</f>
        <v/>
      </c>
      <c r="O165">
        <f>IF(F165="","",IFERROR(VLOOKUP(F165,Lists!$A$2:$B$22,2,FALSE),"?"))</f>
        <v/>
      </c>
      <c r="P165">
        <f>IF(OR(O165&lt;&gt;"E",N(I165)=0),0,SUMIFS($I$16:$I$315,$B$16:$B$315,B165,$D$16:$D$315,D165,$O$16:$O$315,"E"))</f>
        <v/>
      </c>
      <c r="Q165">
        <f>IF(OR(O165&lt;&gt;"F",N(I165)=0),0,SUMIFS($I$16:$I$315,$B$16:$B$315,B165,$D$16:$D$315,D165,$O$16:$O$315,"F"))</f>
        <v/>
      </c>
      <c r="R165">
        <f>IF(OR(O165&lt;&gt;"A",N(I165)=0),0,SUMIFS($I$16:$I$315,$B$16:$B$315,B165,$D$16:$D$315,D165,$O$16:$O$315,"A"))</f>
        <v/>
      </c>
      <c r="S165">
        <f>IF(OR(O165&lt;&gt;"S",N(G165)=0),0,SUMIFS($G$16:$G$315,$B$16:$B$315,B165,$D$16:$D$315,D165,$O$16:$O$315,"S"))</f>
        <v/>
      </c>
      <c r="T165">
        <f>IF(OR(O165&lt;&gt;"S",E165="",N(G165)=0),0,SUMIFS($G$16:$G$315,$E$16:$E$315,E165,$O$16:$O$315,"S"))</f>
        <v/>
      </c>
      <c r="U165">
        <f>IF(O165="C2",0,N(G165))</f>
        <v/>
      </c>
      <c r="V165">
        <f>IF(O165="C1",0,N(I165))</f>
        <v/>
      </c>
      <c r="W165">
        <f>IF(O165="C1",0,N(H165))</f>
        <v/>
      </c>
      <c r="X165">
        <f>IF(O165="C2",0,N(J165))</f>
        <v/>
      </c>
      <c r="Y165">
        <f>IF(OR(M165="",M165="OK"),0,1)</f>
        <v/>
      </c>
    </row>
    <row r="166">
      <c r="B166" s="21" t="n"/>
      <c r="C166" s="22" t="n"/>
      <c r="D166" s="14" t="n"/>
      <c r="E166" s="22" t="n"/>
      <c r="F166" s="14" t="n"/>
      <c r="G166" s="23" t="n"/>
      <c r="H166" s="23" t="n"/>
      <c r="I166" s="23" t="n"/>
      <c r="J166" s="23" t="n"/>
      <c r="K166" s="24">
        <f>IF(COUNT(G166:J166)=0,"",N($E$8)+SUM(G$16:G166)-SUM(I$16:I166))</f>
        <v/>
      </c>
      <c r="L166" s="24">
        <f>IF(COUNT(G166:J166)=0,"",N($E$9)+SUM(H$16:H166)-SUM(J$16:J166))</f>
        <v/>
      </c>
      <c r="M166" s="25">
        <f>IF(COUNT(G166:J166)=0,"",IF(B166="","Enter the date",IF(D166="","Enter who was paid or who paid",IF(F166="","Pick a head of account",IF(O166="?","Pick a head from the list",IF(AND(O166&lt;&gt;"C1",O166&lt;&gt;"C2",N(G166)+N(H166)&gt;0,N(I166)+N(J166)&gt;0),"Put money in and money out on separate rows",IF(K166&lt;0,"Cash in hand below zero: an entry is missing or wrong",IF(AND(O166="C1",ROUND(N(I166)-N(H166),2)&lt;&gt;0),"Cash deposited: cash out and bank in should be equal",IF(AND(O166="C2",ROUND(N(J166)-N(G166),2)&lt;&gt;0),"Cash withdrawn: bank out and cash in should be equal",IF(P166&gt;10000,"Cash paid to this party today is over ₹10,000: not deductible, s.36(4)",IF(Q166&gt;35000,"Cash freight to this transporter today is over ₹35,000: not deductible, s.36(6)",IF(R166&gt;10000,"Asset paid in cash over ₹10,000 today: left out of its cost, s.39(2)",IF(AND(O166="T",N(G166)&gt;=20000),"Loan of ₹20,000 or more taken in cash: barred, s.185",IF(AND(O166="L",N(I166)&gt;=20000),"Loan of ₹20,000 or more repaid in cash: barred, s.188",IF(S166&gt;=200000,"₹2,00,000 or more in cash from this party today: barred, s.186",IF(T166&gt;=200000,"₹2,00,000 or more in cash for this event or order: barred, s.186","OK"))))))))))))))))</f>
        <v/>
      </c>
      <c r="O166">
        <f>IF(F166="","",IFERROR(VLOOKUP(F166,Lists!$A$2:$B$22,2,FALSE),"?"))</f>
        <v/>
      </c>
      <c r="P166">
        <f>IF(OR(O166&lt;&gt;"E",N(I166)=0),0,SUMIFS($I$16:$I$315,$B$16:$B$315,B166,$D$16:$D$315,D166,$O$16:$O$315,"E"))</f>
        <v/>
      </c>
      <c r="Q166">
        <f>IF(OR(O166&lt;&gt;"F",N(I166)=0),0,SUMIFS($I$16:$I$315,$B$16:$B$315,B166,$D$16:$D$315,D166,$O$16:$O$315,"F"))</f>
        <v/>
      </c>
      <c r="R166">
        <f>IF(OR(O166&lt;&gt;"A",N(I166)=0),0,SUMIFS($I$16:$I$315,$B$16:$B$315,B166,$D$16:$D$315,D166,$O$16:$O$315,"A"))</f>
        <v/>
      </c>
      <c r="S166">
        <f>IF(OR(O166&lt;&gt;"S",N(G166)=0),0,SUMIFS($G$16:$G$315,$B$16:$B$315,B166,$D$16:$D$315,D166,$O$16:$O$315,"S"))</f>
        <v/>
      </c>
      <c r="T166">
        <f>IF(OR(O166&lt;&gt;"S",E166="",N(G166)=0),0,SUMIFS($G$16:$G$315,$E$16:$E$315,E166,$O$16:$O$315,"S"))</f>
        <v/>
      </c>
      <c r="U166">
        <f>IF(O166="C2",0,N(G166))</f>
        <v/>
      </c>
      <c r="V166">
        <f>IF(O166="C1",0,N(I166))</f>
        <v/>
      </c>
      <c r="W166">
        <f>IF(O166="C1",0,N(H166))</f>
        <v/>
      </c>
      <c r="X166">
        <f>IF(O166="C2",0,N(J166))</f>
        <v/>
      </c>
      <c r="Y166">
        <f>IF(OR(M166="",M166="OK"),0,1)</f>
        <v/>
      </c>
    </row>
    <row r="167">
      <c r="B167" s="21" t="n"/>
      <c r="C167" s="22" t="n"/>
      <c r="D167" s="14" t="n"/>
      <c r="E167" s="22" t="n"/>
      <c r="F167" s="14" t="n"/>
      <c r="G167" s="23" t="n"/>
      <c r="H167" s="23" t="n"/>
      <c r="I167" s="23" t="n"/>
      <c r="J167" s="23" t="n"/>
      <c r="K167" s="24">
        <f>IF(COUNT(G167:J167)=0,"",N($E$8)+SUM(G$16:G167)-SUM(I$16:I167))</f>
        <v/>
      </c>
      <c r="L167" s="24">
        <f>IF(COUNT(G167:J167)=0,"",N($E$9)+SUM(H$16:H167)-SUM(J$16:J167))</f>
        <v/>
      </c>
      <c r="M167" s="25">
        <f>IF(COUNT(G167:J167)=0,"",IF(B167="","Enter the date",IF(D167="","Enter who was paid or who paid",IF(F167="","Pick a head of account",IF(O167="?","Pick a head from the list",IF(AND(O167&lt;&gt;"C1",O167&lt;&gt;"C2",N(G167)+N(H167)&gt;0,N(I167)+N(J167)&gt;0),"Put money in and money out on separate rows",IF(K167&lt;0,"Cash in hand below zero: an entry is missing or wrong",IF(AND(O167="C1",ROUND(N(I167)-N(H167),2)&lt;&gt;0),"Cash deposited: cash out and bank in should be equal",IF(AND(O167="C2",ROUND(N(J167)-N(G167),2)&lt;&gt;0),"Cash withdrawn: bank out and cash in should be equal",IF(P167&gt;10000,"Cash paid to this party today is over ₹10,000: not deductible, s.36(4)",IF(Q167&gt;35000,"Cash freight to this transporter today is over ₹35,000: not deductible, s.36(6)",IF(R167&gt;10000,"Asset paid in cash over ₹10,000 today: left out of its cost, s.39(2)",IF(AND(O167="T",N(G167)&gt;=20000),"Loan of ₹20,000 or more taken in cash: barred, s.185",IF(AND(O167="L",N(I167)&gt;=20000),"Loan of ₹20,000 or more repaid in cash: barred, s.188",IF(S167&gt;=200000,"₹2,00,000 or more in cash from this party today: barred, s.186",IF(T167&gt;=200000,"₹2,00,000 or more in cash for this event or order: barred, s.186","OK"))))))))))))))))</f>
        <v/>
      </c>
      <c r="O167">
        <f>IF(F167="","",IFERROR(VLOOKUP(F167,Lists!$A$2:$B$22,2,FALSE),"?"))</f>
        <v/>
      </c>
      <c r="P167">
        <f>IF(OR(O167&lt;&gt;"E",N(I167)=0),0,SUMIFS($I$16:$I$315,$B$16:$B$315,B167,$D$16:$D$315,D167,$O$16:$O$315,"E"))</f>
        <v/>
      </c>
      <c r="Q167">
        <f>IF(OR(O167&lt;&gt;"F",N(I167)=0),0,SUMIFS($I$16:$I$315,$B$16:$B$315,B167,$D$16:$D$315,D167,$O$16:$O$315,"F"))</f>
        <v/>
      </c>
      <c r="R167">
        <f>IF(OR(O167&lt;&gt;"A",N(I167)=0),0,SUMIFS($I$16:$I$315,$B$16:$B$315,B167,$D$16:$D$315,D167,$O$16:$O$315,"A"))</f>
        <v/>
      </c>
      <c r="S167">
        <f>IF(OR(O167&lt;&gt;"S",N(G167)=0),0,SUMIFS($G$16:$G$315,$B$16:$B$315,B167,$D$16:$D$315,D167,$O$16:$O$315,"S"))</f>
        <v/>
      </c>
      <c r="T167">
        <f>IF(OR(O167&lt;&gt;"S",E167="",N(G167)=0),0,SUMIFS($G$16:$G$315,$E$16:$E$315,E167,$O$16:$O$315,"S"))</f>
        <v/>
      </c>
      <c r="U167">
        <f>IF(O167="C2",0,N(G167))</f>
        <v/>
      </c>
      <c r="V167">
        <f>IF(O167="C1",0,N(I167))</f>
        <v/>
      </c>
      <c r="W167">
        <f>IF(O167="C1",0,N(H167))</f>
        <v/>
      </c>
      <c r="X167">
        <f>IF(O167="C2",0,N(J167))</f>
        <v/>
      </c>
      <c r="Y167">
        <f>IF(OR(M167="",M167="OK"),0,1)</f>
        <v/>
      </c>
    </row>
    <row r="168">
      <c r="B168" s="21" t="n"/>
      <c r="C168" s="22" t="n"/>
      <c r="D168" s="14" t="n"/>
      <c r="E168" s="22" t="n"/>
      <c r="F168" s="14" t="n"/>
      <c r="G168" s="23" t="n"/>
      <c r="H168" s="23" t="n"/>
      <c r="I168" s="23" t="n"/>
      <c r="J168" s="23" t="n"/>
      <c r="K168" s="24">
        <f>IF(COUNT(G168:J168)=0,"",N($E$8)+SUM(G$16:G168)-SUM(I$16:I168))</f>
        <v/>
      </c>
      <c r="L168" s="24">
        <f>IF(COUNT(G168:J168)=0,"",N($E$9)+SUM(H$16:H168)-SUM(J$16:J168))</f>
        <v/>
      </c>
      <c r="M168" s="25">
        <f>IF(COUNT(G168:J168)=0,"",IF(B168="","Enter the date",IF(D168="","Enter who was paid or who paid",IF(F168="","Pick a head of account",IF(O168="?","Pick a head from the list",IF(AND(O168&lt;&gt;"C1",O168&lt;&gt;"C2",N(G168)+N(H168)&gt;0,N(I168)+N(J168)&gt;0),"Put money in and money out on separate rows",IF(K168&lt;0,"Cash in hand below zero: an entry is missing or wrong",IF(AND(O168="C1",ROUND(N(I168)-N(H168),2)&lt;&gt;0),"Cash deposited: cash out and bank in should be equal",IF(AND(O168="C2",ROUND(N(J168)-N(G168),2)&lt;&gt;0),"Cash withdrawn: bank out and cash in should be equal",IF(P168&gt;10000,"Cash paid to this party today is over ₹10,000: not deductible, s.36(4)",IF(Q168&gt;35000,"Cash freight to this transporter today is over ₹35,000: not deductible, s.36(6)",IF(R168&gt;10000,"Asset paid in cash over ₹10,000 today: left out of its cost, s.39(2)",IF(AND(O168="T",N(G168)&gt;=20000),"Loan of ₹20,000 or more taken in cash: barred, s.185",IF(AND(O168="L",N(I168)&gt;=20000),"Loan of ₹20,000 or more repaid in cash: barred, s.188",IF(S168&gt;=200000,"₹2,00,000 or more in cash from this party today: barred, s.186",IF(T168&gt;=200000,"₹2,00,000 or more in cash for this event or order: barred, s.186","OK"))))))))))))))))</f>
        <v/>
      </c>
      <c r="O168">
        <f>IF(F168="","",IFERROR(VLOOKUP(F168,Lists!$A$2:$B$22,2,FALSE),"?"))</f>
        <v/>
      </c>
      <c r="P168">
        <f>IF(OR(O168&lt;&gt;"E",N(I168)=0),0,SUMIFS($I$16:$I$315,$B$16:$B$315,B168,$D$16:$D$315,D168,$O$16:$O$315,"E"))</f>
        <v/>
      </c>
      <c r="Q168">
        <f>IF(OR(O168&lt;&gt;"F",N(I168)=0),0,SUMIFS($I$16:$I$315,$B$16:$B$315,B168,$D$16:$D$315,D168,$O$16:$O$315,"F"))</f>
        <v/>
      </c>
      <c r="R168">
        <f>IF(OR(O168&lt;&gt;"A",N(I168)=0),0,SUMIFS($I$16:$I$315,$B$16:$B$315,B168,$D$16:$D$315,D168,$O$16:$O$315,"A"))</f>
        <v/>
      </c>
      <c r="S168">
        <f>IF(OR(O168&lt;&gt;"S",N(G168)=0),0,SUMIFS($G$16:$G$315,$B$16:$B$315,B168,$D$16:$D$315,D168,$O$16:$O$315,"S"))</f>
        <v/>
      </c>
      <c r="T168">
        <f>IF(OR(O168&lt;&gt;"S",E168="",N(G168)=0),0,SUMIFS($G$16:$G$315,$E$16:$E$315,E168,$O$16:$O$315,"S"))</f>
        <v/>
      </c>
      <c r="U168">
        <f>IF(O168="C2",0,N(G168))</f>
        <v/>
      </c>
      <c r="V168">
        <f>IF(O168="C1",0,N(I168))</f>
        <v/>
      </c>
      <c r="W168">
        <f>IF(O168="C1",0,N(H168))</f>
        <v/>
      </c>
      <c r="X168">
        <f>IF(O168="C2",0,N(J168))</f>
        <v/>
      </c>
      <c r="Y168">
        <f>IF(OR(M168="",M168="OK"),0,1)</f>
        <v/>
      </c>
    </row>
    <row r="169">
      <c r="B169" s="21" t="n"/>
      <c r="C169" s="22" t="n"/>
      <c r="D169" s="14" t="n"/>
      <c r="E169" s="22" t="n"/>
      <c r="F169" s="14" t="n"/>
      <c r="G169" s="23" t="n"/>
      <c r="H169" s="23" t="n"/>
      <c r="I169" s="23" t="n"/>
      <c r="J169" s="23" t="n"/>
      <c r="K169" s="24">
        <f>IF(COUNT(G169:J169)=0,"",N($E$8)+SUM(G$16:G169)-SUM(I$16:I169))</f>
        <v/>
      </c>
      <c r="L169" s="24">
        <f>IF(COUNT(G169:J169)=0,"",N($E$9)+SUM(H$16:H169)-SUM(J$16:J169))</f>
        <v/>
      </c>
      <c r="M169" s="25">
        <f>IF(COUNT(G169:J169)=0,"",IF(B169="","Enter the date",IF(D169="","Enter who was paid or who paid",IF(F169="","Pick a head of account",IF(O169="?","Pick a head from the list",IF(AND(O169&lt;&gt;"C1",O169&lt;&gt;"C2",N(G169)+N(H169)&gt;0,N(I169)+N(J169)&gt;0),"Put money in and money out on separate rows",IF(K169&lt;0,"Cash in hand below zero: an entry is missing or wrong",IF(AND(O169="C1",ROUND(N(I169)-N(H169),2)&lt;&gt;0),"Cash deposited: cash out and bank in should be equal",IF(AND(O169="C2",ROUND(N(J169)-N(G169),2)&lt;&gt;0),"Cash withdrawn: bank out and cash in should be equal",IF(P169&gt;10000,"Cash paid to this party today is over ₹10,000: not deductible, s.36(4)",IF(Q169&gt;35000,"Cash freight to this transporter today is over ₹35,000: not deductible, s.36(6)",IF(R169&gt;10000,"Asset paid in cash over ₹10,000 today: left out of its cost, s.39(2)",IF(AND(O169="T",N(G169)&gt;=20000),"Loan of ₹20,000 or more taken in cash: barred, s.185",IF(AND(O169="L",N(I169)&gt;=20000),"Loan of ₹20,000 or more repaid in cash: barred, s.188",IF(S169&gt;=200000,"₹2,00,000 or more in cash from this party today: barred, s.186",IF(T169&gt;=200000,"₹2,00,000 or more in cash for this event or order: barred, s.186","OK"))))))))))))))))</f>
        <v/>
      </c>
      <c r="O169">
        <f>IF(F169="","",IFERROR(VLOOKUP(F169,Lists!$A$2:$B$22,2,FALSE),"?"))</f>
        <v/>
      </c>
      <c r="P169">
        <f>IF(OR(O169&lt;&gt;"E",N(I169)=0),0,SUMIFS($I$16:$I$315,$B$16:$B$315,B169,$D$16:$D$315,D169,$O$16:$O$315,"E"))</f>
        <v/>
      </c>
      <c r="Q169">
        <f>IF(OR(O169&lt;&gt;"F",N(I169)=0),0,SUMIFS($I$16:$I$315,$B$16:$B$315,B169,$D$16:$D$315,D169,$O$16:$O$315,"F"))</f>
        <v/>
      </c>
      <c r="R169">
        <f>IF(OR(O169&lt;&gt;"A",N(I169)=0),0,SUMIFS($I$16:$I$315,$B$16:$B$315,B169,$D$16:$D$315,D169,$O$16:$O$315,"A"))</f>
        <v/>
      </c>
      <c r="S169">
        <f>IF(OR(O169&lt;&gt;"S",N(G169)=0),0,SUMIFS($G$16:$G$315,$B$16:$B$315,B169,$D$16:$D$315,D169,$O$16:$O$315,"S"))</f>
        <v/>
      </c>
      <c r="T169">
        <f>IF(OR(O169&lt;&gt;"S",E169="",N(G169)=0),0,SUMIFS($G$16:$G$315,$E$16:$E$315,E169,$O$16:$O$315,"S"))</f>
        <v/>
      </c>
      <c r="U169">
        <f>IF(O169="C2",0,N(G169))</f>
        <v/>
      </c>
      <c r="V169">
        <f>IF(O169="C1",0,N(I169))</f>
        <v/>
      </c>
      <c r="W169">
        <f>IF(O169="C1",0,N(H169))</f>
        <v/>
      </c>
      <c r="X169">
        <f>IF(O169="C2",0,N(J169))</f>
        <v/>
      </c>
      <c r="Y169">
        <f>IF(OR(M169="",M169="OK"),0,1)</f>
        <v/>
      </c>
    </row>
    <row r="170">
      <c r="B170" s="21" t="n"/>
      <c r="C170" s="22" t="n"/>
      <c r="D170" s="14" t="n"/>
      <c r="E170" s="22" t="n"/>
      <c r="F170" s="14" t="n"/>
      <c r="G170" s="23" t="n"/>
      <c r="H170" s="23" t="n"/>
      <c r="I170" s="23" t="n"/>
      <c r="J170" s="23" t="n"/>
      <c r="K170" s="24">
        <f>IF(COUNT(G170:J170)=0,"",N($E$8)+SUM(G$16:G170)-SUM(I$16:I170))</f>
        <v/>
      </c>
      <c r="L170" s="24">
        <f>IF(COUNT(G170:J170)=0,"",N($E$9)+SUM(H$16:H170)-SUM(J$16:J170))</f>
        <v/>
      </c>
      <c r="M170" s="25">
        <f>IF(COUNT(G170:J170)=0,"",IF(B170="","Enter the date",IF(D170="","Enter who was paid or who paid",IF(F170="","Pick a head of account",IF(O170="?","Pick a head from the list",IF(AND(O170&lt;&gt;"C1",O170&lt;&gt;"C2",N(G170)+N(H170)&gt;0,N(I170)+N(J170)&gt;0),"Put money in and money out on separate rows",IF(K170&lt;0,"Cash in hand below zero: an entry is missing or wrong",IF(AND(O170="C1",ROUND(N(I170)-N(H170),2)&lt;&gt;0),"Cash deposited: cash out and bank in should be equal",IF(AND(O170="C2",ROUND(N(J170)-N(G170),2)&lt;&gt;0),"Cash withdrawn: bank out and cash in should be equal",IF(P170&gt;10000,"Cash paid to this party today is over ₹10,000: not deductible, s.36(4)",IF(Q170&gt;35000,"Cash freight to this transporter today is over ₹35,000: not deductible, s.36(6)",IF(R170&gt;10000,"Asset paid in cash over ₹10,000 today: left out of its cost, s.39(2)",IF(AND(O170="T",N(G170)&gt;=20000),"Loan of ₹20,000 or more taken in cash: barred, s.185",IF(AND(O170="L",N(I170)&gt;=20000),"Loan of ₹20,000 or more repaid in cash: barred, s.188",IF(S170&gt;=200000,"₹2,00,000 or more in cash from this party today: barred, s.186",IF(T170&gt;=200000,"₹2,00,000 or more in cash for this event or order: barred, s.186","OK"))))))))))))))))</f>
        <v/>
      </c>
      <c r="O170">
        <f>IF(F170="","",IFERROR(VLOOKUP(F170,Lists!$A$2:$B$22,2,FALSE),"?"))</f>
        <v/>
      </c>
      <c r="P170">
        <f>IF(OR(O170&lt;&gt;"E",N(I170)=0),0,SUMIFS($I$16:$I$315,$B$16:$B$315,B170,$D$16:$D$315,D170,$O$16:$O$315,"E"))</f>
        <v/>
      </c>
      <c r="Q170">
        <f>IF(OR(O170&lt;&gt;"F",N(I170)=0),0,SUMIFS($I$16:$I$315,$B$16:$B$315,B170,$D$16:$D$315,D170,$O$16:$O$315,"F"))</f>
        <v/>
      </c>
      <c r="R170">
        <f>IF(OR(O170&lt;&gt;"A",N(I170)=0),0,SUMIFS($I$16:$I$315,$B$16:$B$315,B170,$D$16:$D$315,D170,$O$16:$O$315,"A"))</f>
        <v/>
      </c>
      <c r="S170">
        <f>IF(OR(O170&lt;&gt;"S",N(G170)=0),0,SUMIFS($G$16:$G$315,$B$16:$B$315,B170,$D$16:$D$315,D170,$O$16:$O$315,"S"))</f>
        <v/>
      </c>
      <c r="T170">
        <f>IF(OR(O170&lt;&gt;"S",E170="",N(G170)=0),0,SUMIFS($G$16:$G$315,$E$16:$E$315,E170,$O$16:$O$315,"S"))</f>
        <v/>
      </c>
      <c r="U170">
        <f>IF(O170="C2",0,N(G170))</f>
        <v/>
      </c>
      <c r="V170">
        <f>IF(O170="C1",0,N(I170))</f>
        <v/>
      </c>
      <c r="W170">
        <f>IF(O170="C1",0,N(H170))</f>
        <v/>
      </c>
      <c r="X170">
        <f>IF(O170="C2",0,N(J170))</f>
        <v/>
      </c>
      <c r="Y170">
        <f>IF(OR(M170="",M170="OK"),0,1)</f>
        <v/>
      </c>
    </row>
    <row r="171">
      <c r="B171" s="21" t="n"/>
      <c r="C171" s="22" t="n"/>
      <c r="D171" s="14" t="n"/>
      <c r="E171" s="22" t="n"/>
      <c r="F171" s="14" t="n"/>
      <c r="G171" s="23" t="n"/>
      <c r="H171" s="23" t="n"/>
      <c r="I171" s="23" t="n"/>
      <c r="J171" s="23" t="n"/>
      <c r="K171" s="24">
        <f>IF(COUNT(G171:J171)=0,"",N($E$8)+SUM(G$16:G171)-SUM(I$16:I171))</f>
        <v/>
      </c>
      <c r="L171" s="24">
        <f>IF(COUNT(G171:J171)=0,"",N($E$9)+SUM(H$16:H171)-SUM(J$16:J171))</f>
        <v/>
      </c>
      <c r="M171" s="25">
        <f>IF(COUNT(G171:J171)=0,"",IF(B171="","Enter the date",IF(D171="","Enter who was paid or who paid",IF(F171="","Pick a head of account",IF(O171="?","Pick a head from the list",IF(AND(O171&lt;&gt;"C1",O171&lt;&gt;"C2",N(G171)+N(H171)&gt;0,N(I171)+N(J171)&gt;0),"Put money in and money out on separate rows",IF(K171&lt;0,"Cash in hand below zero: an entry is missing or wrong",IF(AND(O171="C1",ROUND(N(I171)-N(H171),2)&lt;&gt;0),"Cash deposited: cash out and bank in should be equal",IF(AND(O171="C2",ROUND(N(J171)-N(G171),2)&lt;&gt;0),"Cash withdrawn: bank out and cash in should be equal",IF(P171&gt;10000,"Cash paid to this party today is over ₹10,000: not deductible, s.36(4)",IF(Q171&gt;35000,"Cash freight to this transporter today is over ₹35,000: not deductible, s.36(6)",IF(R171&gt;10000,"Asset paid in cash over ₹10,000 today: left out of its cost, s.39(2)",IF(AND(O171="T",N(G171)&gt;=20000),"Loan of ₹20,000 or more taken in cash: barred, s.185",IF(AND(O171="L",N(I171)&gt;=20000),"Loan of ₹20,000 or more repaid in cash: barred, s.188",IF(S171&gt;=200000,"₹2,00,000 or more in cash from this party today: barred, s.186",IF(T171&gt;=200000,"₹2,00,000 or more in cash for this event or order: barred, s.186","OK"))))))))))))))))</f>
        <v/>
      </c>
      <c r="O171">
        <f>IF(F171="","",IFERROR(VLOOKUP(F171,Lists!$A$2:$B$22,2,FALSE),"?"))</f>
        <v/>
      </c>
      <c r="P171">
        <f>IF(OR(O171&lt;&gt;"E",N(I171)=0),0,SUMIFS($I$16:$I$315,$B$16:$B$315,B171,$D$16:$D$315,D171,$O$16:$O$315,"E"))</f>
        <v/>
      </c>
      <c r="Q171">
        <f>IF(OR(O171&lt;&gt;"F",N(I171)=0),0,SUMIFS($I$16:$I$315,$B$16:$B$315,B171,$D$16:$D$315,D171,$O$16:$O$315,"F"))</f>
        <v/>
      </c>
      <c r="R171">
        <f>IF(OR(O171&lt;&gt;"A",N(I171)=0),0,SUMIFS($I$16:$I$315,$B$16:$B$315,B171,$D$16:$D$315,D171,$O$16:$O$315,"A"))</f>
        <v/>
      </c>
      <c r="S171">
        <f>IF(OR(O171&lt;&gt;"S",N(G171)=0),0,SUMIFS($G$16:$G$315,$B$16:$B$315,B171,$D$16:$D$315,D171,$O$16:$O$315,"S"))</f>
        <v/>
      </c>
      <c r="T171">
        <f>IF(OR(O171&lt;&gt;"S",E171="",N(G171)=0),0,SUMIFS($G$16:$G$315,$E$16:$E$315,E171,$O$16:$O$315,"S"))</f>
        <v/>
      </c>
      <c r="U171">
        <f>IF(O171="C2",0,N(G171))</f>
        <v/>
      </c>
      <c r="V171">
        <f>IF(O171="C1",0,N(I171))</f>
        <v/>
      </c>
      <c r="W171">
        <f>IF(O171="C1",0,N(H171))</f>
        <v/>
      </c>
      <c r="X171">
        <f>IF(O171="C2",0,N(J171))</f>
        <v/>
      </c>
      <c r="Y171">
        <f>IF(OR(M171="",M171="OK"),0,1)</f>
        <v/>
      </c>
    </row>
    <row r="172">
      <c r="B172" s="21" t="n"/>
      <c r="C172" s="22" t="n"/>
      <c r="D172" s="14" t="n"/>
      <c r="E172" s="22" t="n"/>
      <c r="F172" s="14" t="n"/>
      <c r="G172" s="23" t="n"/>
      <c r="H172" s="23" t="n"/>
      <c r="I172" s="23" t="n"/>
      <c r="J172" s="23" t="n"/>
      <c r="K172" s="24">
        <f>IF(COUNT(G172:J172)=0,"",N($E$8)+SUM(G$16:G172)-SUM(I$16:I172))</f>
        <v/>
      </c>
      <c r="L172" s="24">
        <f>IF(COUNT(G172:J172)=0,"",N($E$9)+SUM(H$16:H172)-SUM(J$16:J172))</f>
        <v/>
      </c>
      <c r="M172" s="25">
        <f>IF(COUNT(G172:J172)=0,"",IF(B172="","Enter the date",IF(D172="","Enter who was paid or who paid",IF(F172="","Pick a head of account",IF(O172="?","Pick a head from the list",IF(AND(O172&lt;&gt;"C1",O172&lt;&gt;"C2",N(G172)+N(H172)&gt;0,N(I172)+N(J172)&gt;0),"Put money in and money out on separate rows",IF(K172&lt;0,"Cash in hand below zero: an entry is missing or wrong",IF(AND(O172="C1",ROUND(N(I172)-N(H172),2)&lt;&gt;0),"Cash deposited: cash out and bank in should be equal",IF(AND(O172="C2",ROUND(N(J172)-N(G172),2)&lt;&gt;0),"Cash withdrawn: bank out and cash in should be equal",IF(P172&gt;10000,"Cash paid to this party today is over ₹10,000: not deductible, s.36(4)",IF(Q172&gt;35000,"Cash freight to this transporter today is over ₹35,000: not deductible, s.36(6)",IF(R172&gt;10000,"Asset paid in cash over ₹10,000 today: left out of its cost, s.39(2)",IF(AND(O172="T",N(G172)&gt;=20000),"Loan of ₹20,000 or more taken in cash: barred, s.185",IF(AND(O172="L",N(I172)&gt;=20000),"Loan of ₹20,000 or more repaid in cash: barred, s.188",IF(S172&gt;=200000,"₹2,00,000 or more in cash from this party today: barred, s.186",IF(T172&gt;=200000,"₹2,00,000 or more in cash for this event or order: barred, s.186","OK"))))))))))))))))</f>
        <v/>
      </c>
      <c r="O172">
        <f>IF(F172="","",IFERROR(VLOOKUP(F172,Lists!$A$2:$B$22,2,FALSE),"?"))</f>
        <v/>
      </c>
      <c r="P172">
        <f>IF(OR(O172&lt;&gt;"E",N(I172)=0),0,SUMIFS($I$16:$I$315,$B$16:$B$315,B172,$D$16:$D$315,D172,$O$16:$O$315,"E"))</f>
        <v/>
      </c>
      <c r="Q172">
        <f>IF(OR(O172&lt;&gt;"F",N(I172)=0),0,SUMIFS($I$16:$I$315,$B$16:$B$315,B172,$D$16:$D$315,D172,$O$16:$O$315,"F"))</f>
        <v/>
      </c>
      <c r="R172">
        <f>IF(OR(O172&lt;&gt;"A",N(I172)=0),0,SUMIFS($I$16:$I$315,$B$16:$B$315,B172,$D$16:$D$315,D172,$O$16:$O$315,"A"))</f>
        <v/>
      </c>
      <c r="S172">
        <f>IF(OR(O172&lt;&gt;"S",N(G172)=0),0,SUMIFS($G$16:$G$315,$B$16:$B$315,B172,$D$16:$D$315,D172,$O$16:$O$315,"S"))</f>
        <v/>
      </c>
      <c r="T172">
        <f>IF(OR(O172&lt;&gt;"S",E172="",N(G172)=0),0,SUMIFS($G$16:$G$315,$E$16:$E$315,E172,$O$16:$O$315,"S"))</f>
        <v/>
      </c>
      <c r="U172">
        <f>IF(O172="C2",0,N(G172))</f>
        <v/>
      </c>
      <c r="V172">
        <f>IF(O172="C1",0,N(I172))</f>
        <v/>
      </c>
      <c r="W172">
        <f>IF(O172="C1",0,N(H172))</f>
        <v/>
      </c>
      <c r="X172">
        <f>IF(O172="C2",0,N(J172))</f>
        <v/>
      </c>
      <c r="Y172">
        <f>IF(OR(M172="",M172="OK"),0,1)</f>
        <v/>
      </c>
    </row>
    <row r="173">
      <c r="B173" s="21" t="n"/>
      <c r="C173" s="22" t="n"/>
      <c r="D173" s="14" t="n"/>
      <c r="E173" s="22" t="n"/>
      <c r="F173" s="14" t="n"/>
      <c r="G173" s="23" t="n"/>
      <c r="H173" s="23" t="n"/>
      <c r="I173" s="23" t="n"/>
      <c r="J173" s="23" t="n"/>
      <c r="K173" s="24">
        <f>IF(COUNT(G173:J173)=0,"",N($E$8)+SUM(G$16:G173)-SUM(I$16:I173))</f>
        <v/>
      </c>
      <c r="L173" s="24">
        <f>IF(COUNT(G173:J173)=0,"",N($E$9)+SUM(H$16:H173)-SUM(J$16:J173))</f>
        <v/>
      </c>
      <c r="M173" s="25">
        <f>IF(COUNT(G173:J173)=0,"",IF(B173="","Enter the date",IF(D173="","Enter who was paid or who paid",IF(F173="","Pick a head of account",IF(O173="?","Pick a head from the list",IF(AND(O173&lt;&gt;"C1",O173&lt;&gt;"C2",N(G173)+N(H173)&gt;0,N(I173)+N(J173)&gt;0),"Put money in and money out on separate rows",IF(K173&lt;0,"Cash in hand below zero: an entry is missing or wrong",IF(AND(O173="C1",ROUND(N(I173)-N(H173),2)&lt;&gt;0),"Cash deposited: cash out and bank in should be equal",IF(AND(O173="C2",ROUND(N(J173)-N(G173),2)&lt;&gt;0),"Cash withdrawn: bank out and cash in should be equal",IF(P173&gt;10000,"Cash paid to this party today is over ₹10,000: not deductible, s.36(4)",IF(Q173&gt;35000,"Cash freight to this transporter today is over ₹35,000: not deductible, s.36(6)",IF(R173&gt;10000,"Asset paid in cash over ₹10,000 today: left out of its cost, s.39(2)",IF(AND(O173="T",N(G173)&gt;=20000),"Loan of ₹20,000 or more taken in cash: barred, s.185",IF(AND(O173="L",N(I173)&gt;=20000),"Loan of ₹20,000 or more repaid in cash: barred, s.188",IF(S173&gt;=200000,"₹2,00,000 or more in cash from this party today: barred, s.186",IF(T173&gt;=200000,"₹2,00,000 or more in cash for this event or order: barred, s.186","OK"))))))))))))))))</f>
        <v/>
      </c>
      <c r="O173">
        <f>IF(F173="","",IFERROR(VLOOKUP(F173,Lists!$A$2:$B$22,2,FALSE),"?"))</f>
        <v/>
      </c>
      <c r="P173">
        <f>IF(OR(O173&lt;&gt;"E",N(I173)=0),0,SUMIFS($I$16:$I$315,$B$16:$B$315,B173,$D$16:$D$315,D173,$O$16:$O$315,"E"))</f>
        <v/>
      </c>
      <c r="Q173">
        <f>IF(OR(O173&lt;&gt;"F",N(I173)=0),0,SUMIFS($I$16:$I$315,$B$16:$B$315,B173,$D$16:$D$315,D173,$O$16:$O$315,"F"))</f>
        <v/>
      </c>
      <c r="R173">
        <f>IF(OR(O173&lt;&gt;"A",N(I173)=0),0,SUMIFS($I$16:$I$315,$B$16:$B$315,B173,$D$16:$D$315,D173,$O$16:$O$315,"A"))</f>
        <v/>
      </c>
      <c r="S173">
        <f>IF(OR(O173&lt;&gt;"S",N(G173)=0),0,SUMIFS($G$16:$G$315,$B$16:$B$315,B173,$D$16:$D$315,D173,$O$16:$O$315,"S"))</f>
        <v/>
      </c>
      <c r="T173">
        <f>IF(OR(O173&lt;&gt;"S",E173="",N(G173)=0),0,SUMIFS($G$16:$G$315,$E$16:$E$315,E173,$O$16:$O$315,"S"))</f>
        <v/>
      </c>
      <c r="U173">
        <f>IF(O173="C2",0,N(G173))</f>
        <v/>
      </c>
      <c r="V173">
        <f>IF(O173="C1",0,N(I173))</f>
        <v/>
      </c>
      <c r="W173">
        <f>IF(O173="C1",0,N(H173))</f>
        <v/>
      </c>
      <c r="X173">
        <f>IF(O173="C2",0,N(J173))</f>
        <v/>
      </c>
      <c r="Y173">
        <f>IF(OR(M173="",M173="OK"),0,1)</f>
        <v/>
      </c>
    </row>
    <row r="174">
      <c r="B174" s="21" t="n"/>
      <c r="C174" s="22" t="n"/>
      <c r="D174" s="14" t="n"/>
      <c r="E174" s="22" t="n"/>
      <c r="F174" s="14" t="n"/>
      <c r="G174" s="23" t="n"/>
      <c r="H174" s="23" t="n"/>
      <c r="I174" s="23" t="n"/>
      <c r="J174" s="23" t="n"/>
      <c r="K174" s="24">
        <f>IF(COUNT(G174:J174)=0,"",N($E$8)+SUM(G$16:G174)-SUM(I$16:I174))</f>
        <v/>
      </c>
      <c r="L174" s="24">
        <f>IF(COUNT(G174:J174)=0,"",N($E$9)+SUM(H$16:H174)-SUM(J$16:J174))</f>
        <v/>
      </c>
      <c r="M174" s="25">
        <f>IF(COUNT(G174:J174)=0,"",IF(B174="","Enter the date",IF(D174="","Enter who was paid or who paid",IF(F174="","Pick a head of account",IF(O174="?","Pick a head from the list",IF(AND(O174&lt;&gt;"C1",O174&lt;&gt;"C2",N(G174)+N(H174)&gt;0,N(I174)+N(J174)&gt;0),"Put money in and money out on separate rows",IF(K174&lt;0,"Cash in hand below zero: an entry is missing or wrong",IF(AND(O174="C1",ROUND(N(I174)-N(H174),2)&lt;&gt;0),"Cash deposited: cash out and bank in should be equal",IF(AND(O174="C2",ROUND(N(J174)-N(G174),2)&lt;&gt;0),"Cash withdrawn: bank out and cash in should be equal",IF(P174&gt;10000,"Cash paid to this party today is over ₹10,000: not deductible, s.36(4)",IF(Q174&gt;35000,"Cash freight to this transporter today is over ₹35,000: not deductible, s.36(6)",IF(R174&gt;10000,"Asset paid in cash over ₹10,000 today: left out of its cost, s.39(2)",IF(AND(O174="T",N(G174)&gt;=20000),"Loan of ₹20,000 or more taken in cash: barred, s.185",IF(AND(O174="L",N(I174)&gt;=20000),"Loan of ₹20,000 or more repaid in cash: barred, s.188",IF(S174&gt;=200000,"₹2,00,000 or more in cash from this party today: barred, s.186",IF(T174&gt;=200000,"₹2,00,000 or more in cash for this event or order: barred, s.186","OK"))))))))))))))))</f>
        <v/>
      </c>
      <c r="O174">
        <f>IF(F174="","",IFERROR(VLOOKUP(F174,Lists!$A$2:$B$22,2,FALSE),"?"))</f>
        <v/>
      </c>
      <c r="P174">
        <f>IF(OR(O174&lt;&gt;"E",N(I174)=0),0,SUMIFS($I$16:$I$315,$B$16:$B$315,B174,$D$16:$D$315,D174,$O$16:$O$315,"E"))</f>
        <v/>
      </c>
      <c r="Q174">
        <f>IF(OR(O174&lt;&gt;"F",N(I174)=0),0,SUMIFS($I$16:$I$315,$B$16:$B$315,B174,$D$16:$D$315,D174,$O$16:$O$315,"F"))</f>
        <v/>
      </c>
      <c r="R174">
        <f>IF(OR(O174&lt;&gt;"A",N(I174)=0),0,SUMIFS($I$16:$I$315,$B$16:$B$315,B174,$D$16:$D$315,D174,$O$16:$O$315,"A"))</f>
        <v/>
      </c>
      <c r="S174">
        <f>IF(OR(O174&lt;&gt;"S",N(G174)=0),0,SUMIFS($G$16:$G$315,$B$16:$B$315,B174,$D$16:$D$315,D174,$O$16:$O$315,"S"))</f>
        <v/>
      </c>
      <c r="T174">
        <f>IF(OR(O174&lt;&gt;"S",E174="",N(G174)=0),0,SUMIFS($G$16:$G$315,$E$16:$E$315,E174,$O$16:$O$315,"S"))</f>
        <v/>
      </c>
      <c r="U174">
        <f>IF(O174="C2",0,N(G174))</f>
        <v/>
      </c>
      <c r="V174">
        <f>IF(O174="C1",0,N(I174))</f>
        <v/>
      </c>
      <c r="W174">
        <f>IF(O174="C1",0,N(H174))</f>
        <v/>
      </c>
      <c r="X174">
        <f>IF(O174="C2",0,N(J174))</f>
        <v/>
      </c>
      <c r="Y174">
        <f>IF(OR(M174="",M174="OK"),0,1)</f>
        <v/>
      </c>
    </row>
    <row r="175">
      <c r="B175" s="21" t="n"/>
      <c r="C175" s="22" t="n"/>
      <c r="D175" s="14" t="n"/>
      <c r="E175" s="22" t="n"/>
      <c r="F175" s="14" t="n"/>
      <c r="G175" s="23" t="n"/>
      <c r="H175" s="23" t="n"/>
      <c r="I175" s="23" t="n"/>
      <c r="J175" s="23" t="n"/>
      <c r="K175" s="24">
        <f>IF(COUNT(G175:J175)=0,"",N($E$8)+SUM(G$16:G175)-SUM(I$16:I175))</f>
        <v/>
      </c>
      <c r="L175" s="24">
        <f>IF(COUNT(G175:J175)=0,"",N($E$9)+SUM(H$16:H175)-SUM(J$16:J175))</f>
        <v/>
      </c>
      <c r="M175" s="25">
        <f>IF(COUNT(G175:J175)=0,"",IF(B175="","Enter the date",IF(D175="","Enter who was paid or who paid",IF(F175="","Pick a head of account",IF(O175="?","Pick a head from the list",IF(AND(O175&lt;&gt;"C1",O175&lt;&gt;"C2",N(G175)+N(H175)&gt;0,N(I175)+N(J175)&gt;0),"Put money in and money out on separate rows",IF(K175&lt;0,"Cash in hand below zero: an entry is missing or wrong",IF(AND(O175="C1",ROUND(N(I175)-N(H175),2)&lt;&gt;0),"Cash deposited: cash out and bank in should be equal",IF(AND(O175="C2",ROUND(N(J175)-N(G175),2)&lt;&gt;0),"Cash withdrawn: bank out and cash in should be equal",IF(P175&gt;10000,"Cash paid to this party today is over ₹10,000: not deductible, s.36(4)",IF(Q175&gt;35000,"Cash freight to this transporter today is over ₹35,000: not deductible, s.36(6)",IF(R175&gt;10000,"Asset paid in cash over ₹10,000 today: left out of its cost, s.39(2)",IF(AND(O175="T",N(G175)&gt;=20000),"Loan of ₹20,000 or more taken in cash: barred, s.185",IF(AND(O175="L",N(I175)&gt;=20000),"Loan of ₹20,000 or more repaid in cash: barred, s.188",IF(S175&gt;=200000,"₹2,00,000 or more in cash from this party today: barred, s.186",IF(T175&gt;=200000,"₹2,00,000 or more in cash for this event or order: barred, s.186","OK"))))))))))))))))</f>
        <v/>
      </c>
      <c r="O175">
        <f>IF(F175="","",IFERROR(VLOOKUP(F175,Lists!$A$2:$B$22,2,FALSE),"?"))</f>
        <v/>
      </c>
      <c r="P175">
        <f>IF(OR(O175&lt;&gt;"E",N(I175)=0),0,SUMIFS($I$16:$I$315,$B$16:$B$315,B175,$D$16:$D$315,D175,$O$16:$O$315,"E"))</f>
        <v/>
      </c>
      <c r="Q175">
        <f>IF(OR(O175&lt;&gt;"F",N(I175)=0),0,SUMIFS($I$16:$I$315,$B$16:$B$315,B175,$D$16:$D$315,D175,$O$16:$O$315,"F"))</f>
        <v/>
      </c>
      <c r="R175">
        <f>IF(OR(O175&lt;&gt;"A",N(I175)=0),0,SUMIFS($I$16:$I$315,$B$16:$B$315,B175,$D$16:$D$315,D175,$O$16:$O$315,"A"))</f>
        <v/>
      </c>
      <c r="S175">
        <f>IF(OR(O175&lt;&gt;"S",N(G175)=0),0,SUMIFS($G$16:$G$315,$B$16:$B$315,B175,$D$16:$D$315,D175,$O$16:$O$315,"S"))</f>
        <v/>
      </c>
      <c r="T175">
        <f>IF(OR(O175&lt;&gt;"S",E175="",N(G175)=0),0,SUMIFS($G$16:$G$315,$E$16:$E$315,E175,$O$16:$O$315,"S"))</f>
        <v/>
      </c>
      <c r="U175">
        <f>IF(O175="C2",0,N(G175))</f>
        <v/>
      </c>
      <c r="V175">
        <f>IF(O175="C1",0,N(I175))</f>
        <v/>
      </c>
      <c r="W175">
        <f>IF(O175="C1",0,N(H175))</f>
        <v/>
      </c>
      <c r="X175">
        <f>IF(O175="C2",0,N(J175))</f>
        <v/>
      </c>
      <c r="Y175">
        <f>IF(OR(M175="",M175="OK"),0,1)</f>
        <v/>
      </c>
    </row>
    <row r="176">
      <c r="B176" s="21" t="n"/>
      <c r="C176" s="22" t="n"/>
      <c r="D176" s="14" t="n"/>
      <c r="E176" s="22" t="n"/>
      <c r="F176" s="14" t="n"/>
      <c r="G176" s="23" t="n"/>
      <c r="H176" s="23" t="n"/>
      <c r="I176" s="23" t="n"/>
      <c r="J176" s="23" t="n"/>
      <c r="K176" s="24">
        <f>IF(COUNT(G176:J176)=0,"",N($E$8)+SUM(G$16:G176)-SUM(I$16:I176))</f>
        <v/>
      </c>
      <c r="L176" s="24">
        <f>IF(COUNT(G176:J176)=0,"",N($E$9)+SUM(H$16:H176)-SUM(J$16:J176))</f>
        <v/>
      </c>
      <c r="M176" s="25">
        <f>IF(COUNT(G176:J176)=0,"",IF(B176="","Enter the date",IF(D176="","Enter who was paid or who paid",IF(F176="","Pick a head of account",IF(O176="?","Pick a head from the list",IF(AND(O176&lt;&gt;"C1",O176&lt;&gt;"C2",N(G176)+N(H176)&gt;0,N(I176)+N(J176)&gt;0),"Put money in and money out on separate rows",IF(K176&lt;0,"Cash in hand below zero: an entry is missing or wrong",IF(AND(O176="C1",ROUND(N(I176)-N(H176),2)&lt;&gt;0),"Cash deposited: cash out and bank in should be equal",IF(AND(O176="C2",ROUND(N(J176)-N(G176),2)&lt;&gt;0),"Cash withdrawn: bank out and cash in should be equal",IF(P176&gt;10000,"Cash paid to this party today is over ₹10,000: not deductible, s.36(4)",IF(Q176&gt;35000,"Cash freight to this transporter today is over ₹35,000: not deductible, s.36(6)",IF(R176&gt;10000,"Asset paid in cash over ₹10,000 today: left out of its cost, s.39(2)",IF(AND(O176="T",N(G176)&gt;=20000),"Loan of ₹20,000 or more taken in cash: barred, s.185",IF(AND(O176="L",N(I176)&gt;=20000),"Loan of ₹20,000 or more repaid in cash: barred, s.188",IF(S176&gt;=200000,"₹2,00,000 or more in cash from this party today: barred, s.186",IF(T176&gt;=200000,"₹2,00,000 or more in cash for this event or order: barred, s.186","OK"))))))))))))))))</f>
        <v/>
      </c>
      <c r="O176">
        <f>IF(F176="","",IFERROR(VLOOKUP(F176,Lists!$A$2:$B$22,2,FALSE),"?"))</f>
        <v/>
      </c>
      <c r="P176">
        <f>IF(OR(O176&lt;&gt;"E",N(I176)=0),0,SUMIFS($I$16:$I$315,$B$16:$B$315,B176,$D$16:$D$315,D176,$O$16:$O$315,"E"))</f>
        <v/>
      </c>
      <c r="Q176">
        <f>IF(OR(O176&lt;&gt;"F",N(I176)=0),0,SUMIFS($I$16:$I$315,$B$16:$B$315,B176,$D$16:$D$315,D176,$O$16:$O$315,"F"))</f>
        <v/>
      </c>
      <c r="R176">
        <f>IF(OR(O176&lt;&gt;"A",N(I176)=0),0,SUMIFS($I$16:$I$315,$B$16:$B$315,B176,$D$16:$D$315,D176,$O$16:$O$315,"A"))</f>
        <v/>
      </c>
      <c r="S176">
        <f>IF(OR(O176&lt;&gt;"S",N(G176)=0),0,SUMIFS($G$16:$G$315,$B$16:$B$315,B176,$D$16:$D$315,D176,$O$16:$O$315,"S"))</f>
        <v/>
      </c>
      <c r="T176">
        <f>IF(OR(O176&lt;&gt;"S",E176="",N(G176)=0),0,SUMIFS($G$16:$G$315,$E$16:$E$315,E176,$O$16:$O$315,"S"))</f>
        <v/>
      </c>
      <c r="U176">
        <f>IF(O176="C2",0,N(G176))</f>
        <v/>
      </c>
      <c r="V176">
        <f>IF(O176="C1",0,N(I176))</f>
        <v/>
      </c>
      <c r="W176">
        <f>IF(O176="C1",0,N(H176))</f>
        <v/>
      </c>
      <c r="X176">
        <f>IF(O176="C2",0,N(J176))</f>
        <v/>
      </c>
      <c r="Y176">
        <f>IF(OR(M176="",M176="OK"),0,1)</f>
        <v/>
      </c>
    </row>
    <row r="177">
      <c r="B177" s="21" t="n"/>
      <c r="C177" s="22" t="n"/>
      <c r="D177" s="14" t="n"/>
      <c r="E177" s="22" t="n"/>
      <c r="F177" s="14" t="n"/>
      <c r="G177" s="23" t="n"/>
      <c r="H177" s="23" t="n"/>
      <c r="I177" s="23" t="n"/>
      <c r="J177" s="23" t="n"/>
      <c r="K177" s="24">
        <f>IF(COUNT(G177:J177)=0,"",N($E$8)+SUM(G$16:G177)-SUM(I$16:I177))</f>
        <v/>
      </c>
      <c r="L177" s="24">
        <f>IF(COUNT(G177:J177)=0,"",N($E$9)+SUM(H$16:H177)-SUM(J$16:J177))</f>
        <v/>
      </c>
      <c r="M177" s="25">
        <f>IF(COUNT(G177:J177)=0,"",IF(B177="","Enter the date",IF(D177="","Enter who was paid or who paid",IF(F177="","Pick a head of account",IF(O177="?","Pick a head from the list",IF(AND(O177&lt;&gt;"C1",O177&lt;&gt;"C2",N(G177)+N(H177)&gt;0,N(I177)+N(J177)&gt;0),"Put money in and money out on separate rows",IF(K177&lt;0,"Cash in hand below zero: an entry is missing or wrong",IF(AND(O177="C1",ROUND(N(I177)-N(H177),2)&lt;&gt;0),"Cash deposited: cash out and bank in should be equal",IF(AND(O177="C2",ROUND(N(J177)-N(G177),2)&lt;&gt;0),"Cash withdrawn: bank out and cash in should be equal",IF(P177&gt;10000,"Cash paid to this party today is over ₹10,000: not deductible, s.36(4)",IF(Q177&gt;35000,"Cash freight to this transporter today is over ₹35,000: not deductible, s.36(6)",IF(R177&gt;10000,"Asset paid in cash over ₹10,000 today: left out of its cost, s.39(2)",IF(AND(O177="T",N(G177)&gt;=20000),"Loan of ₹20,000 or more taken in cash: barred, s.185",IF(AND(O177="L",N(I177)&gt;=20000),"Loan of ₹20,000 or more repaid in cash: barred, s.188",IF(S177&gt;=200000,"₹2,00,000 or more in cash from this party today: barred, s.186",IF(T177&gt;=200000,"₹2,00,000 or more in cash for this event or order: barred, s.186","OK"))))))))))))))))</f>
        <v/>
      </c>
      <c r="O177">
        <f>IF(F177="","",IFERROR(VLOOKUP(F177,Lists!$A$2:$B$22,2,FALSE),"?"))</f>
        <v/>
      </c>
      <c r="P177">
        <f>IF(OR(O177&lt;&gt;"E",N(I177)=0),0,SUMIFS($I$16:$I$315,$B$16:$B$315,B177,$D$16:$D$315,D177,$O$16:$O$315,"E"))</f>
        <v/>
      </c>
      <c r="Q177">
        <f>IF(OR(O177&lt;&gt;"F",N(I177)=0),0,SUMIFS($I$16:$I$315,$B$16:$B$315,B177,$D$16:$D$315,D177,$O$16:$O$315,"F"))</f>
        <v/>
      </c>
      <c r="R177">
        <f>IF(OR(O177&lt;&gt;"A",N(I177)=0),0,SUMIFS($I$16:$I$315,$B$16:$B$315,B177,$D$16:$D$315,D177,$O$16:$O$315,"A"))</f>
        <v/>
      </c>
      <c r="S177">
        <f>IF(OR(O177&lt;&gt;"S",N(G177)=0),0,SUMIFS($G$16:$G$315,$B$16:$B$315,B177,$D$16:$D$315,D177,$O$16:$O$315,"S"))</f>
        <v/>
      </c>
      <c r="T177">
        <f>IF(OR(O177&lt;&gt;"S",E177="",N(G177)=0),0,SUMIFS($G$16:$G$315,$E$16:$E$315,E177,$O$16:$O$315,"S"))</f>
        <v/>
      </c>
      <c r="U177">
        <f>IF(O177="C2",0,N(G177))</f>
        <v/>
      </c>
      <c r="V177">
        <f>IF(O177="C1",0,N(I177))</f>
        <v/>
      </c>
      <c r="W177">
        <f>IF(O177="C1",0,N(H177))</f>
        <v/>
      </c>
      <c r="X177">
        <f>IF(O177="C2",0,N(J177))</f>
        <v/>
      </c>
      <c r="Y177">
        <f>IF(OR(M177="",M177="OK"),0,1)</f>
        <v/>
      </c>
    </row>
    <row r="178">
      <c r="B178" s="21" t="n"/>
      <c r="C178" s="22" t="n"/>
      <c r="D178" s="14" t="n"/>
      <c r="E178" s="22" t="n"/>
      <c r="F178" s="14" t="n"/>
      <c r="G178" s="23" t="n"/>
      <c r="H178" s="23" t="n"/>
      <c r="I178" s="23" t="n"/>
      <c r="J178" s="23" t="n"/>
      <c r="K178" s="24">
        <f>IF(COUNT(G178:J178)=0,"",N($E$8)+SUM(G$16:G178)-SUM(I$16:I178))</f>
        <v/>
      </c>
      <c r="L178" s="24">
        <f>IF(COUNT(G178:J178)=0,"",N($E$9)+SUM(H$16:H178)-SUM(J$16:J178))</f>
        <v/>
      </c>
      <c r="M178" s="25">
        <f>IF(COUNT(G178:J178)=0,"",IF(B178="","Enter the date",IF(D178="","Enter who was paid or who paid",IF(F178="","Pick a head of account",IF(O178="?","Pick a head from the list",IF(AND(O178&lt;&gt;"C1",O178&lt;&gt;"C2",N(G178)+N(H178)&gt;0,N(I178)+N(J178)&gt;0),"Put money in and money out on separate rows",IF(K178&lt;0,"Cash in hand below zero: an entry is missing or wrong",IF(AND(O178="C1",ROUND(N(I178)-N(H178),2)&lt;&gt;0),"Cash deposited: cash out and bank in should be equal",IF(AND(O178="C2",ROUND(N(J178)-N(G178),2)&lt;&gt;0),"Cash withdrawn: bank out and cash in should be equal",IF(P178&gt;10000,"Cash paid to this party today is over ₹10,000: not deductible, s.36(4)",IF(Q178&gt;35000,"Cash freight to this transporter today is over ₹35,000: not deductible, s.36(6)",IF(R178&gt;10000,"Asset paid in cash over ₹10,000 today: left out of its cost, s.39(2)",IF(AND(O178="T",N(G178)&gt;=20000),"Loan of ₹20,000 or more taken in cash: barred, s.185",IF(AND(O178="L",N(I178)&gt;=20000),"Loan of ₹20,000 or more repaid in cash: barred, s.188",IF(S178&gt;=200000,"₹2,00,000 or more in cash from this party today: barred, s.186",IF(T178&gt;=200000,"₹2,00,000 or more in cash for this event or order: barred, s.186","OK"))))))))))))))))</f>
        <v/>
      </c>
      <c r="O178">
        <f>IF(F178="","",IFERROR(VLOOKUP(F178,Lists!$A$2:$B$22,2,FALSE),"?"))</f>
        <v/>
      </c>
      <c r="P178">
        <f>IF(OR(O178&lt;&gt;"E",N(I178)=0),0,SUMIFS($I$16:$I$315,$B$16:$B$315,B178,$D$16:$D$315,D178,$O$16:$O$315,"E"))</f>
        <v/>
      </c>
      <c r="Q178">
        <f>IF(OR(O178&lt;&gt;"F",N(I178)=0),0,SUMIFS($I$16:$I$315,$B$16:$B$315,B178,$D$16:$D$315,D178,$O$16:$O$315,"F"))</f>
        <v/>
      </c>
      <c r="R178">
        <f>IF(OR(O178&lt;&gt;"A",N(I178)=0),0,SUMIFS($I$16:$I$315,$B$16:$B$315,B178,$D$16:$D$315,D178,$O$16:$O$315,"A"))</f>
        <v/>
      </c>
      <c r="S178">
        <f>IF(OR(O178&lt;&gt;"S",N(G178)=0),0,SUMIFS($G$16:$G$315,$B$16:$B$315,B178,$D$16:$D$315,D178,$O$16:$O$315,"S"))</f>
        <v/>
      </c>
      <c r="T178">
        <f>IF(OR(O178&lt;&gt;"S",E178="",N(G178)=0),0,SUMIFS($G$16:$G$315,$E$16:$E$315,E178,$O$16:$O$315,"S"))</f>
        <v/>
      </c>
      <c r="U178">
        <f>IF(O178="C2",0,N(G178))</f>
        <v/>
      </c>
      <c r="V178">
        <f>IF(O178="C1",0,N(I178))</f>
        <v/>
      </c>
      <c r="W178">
        <f>IF(O178="C1",0,N(H178))</f>
        <v/>
      </c>
      <c r="X178">
        <f>IF(O178="C2",0,N(J178))</f>
        <v/>
      </c>
      <c r="Y178">
        <f>IF(OR(M178="",M178="OK"),0,1)</f>
        <v/>
      </c>
    </row>
    <row r="179">
      <c r="B179" s="21" t="n"/>
      <c r="C179" s="22" t="n"/>
      <c r="D179" s="14" t="n"/>
      <c r="E179" s="22" t="n"/>
      <c r="F179" s="14" t="n"/>
      <c r="G179" s="23" t="n"/>
      <c r="H179" s="23" t="n"/>
      <c r="I179" s="23" t="n"/>
      <c r="J179" s="23" t="n"/>
      <c r="K179" s="24">
        <f>IF(COUNT(G179:J179)=0,"",N($E$8)+SUM(G$16:G179)-SUM(I$16:I179))</f>
        <v/>
      </c>
      <c r="L179" s="24">
        <f>IF(COUNT(G179:J179)=0,"",N($E$9)+SUM(H$16:H179)-SUM(J$16:J179))</f>
        <v/>
      </c>
      <c r="M179" s="25">
        <f>IF(COUNT(G179:J179)=0,"",IF(B179="","Enter the date",IF(D179="","Enter who was paid or who paid",IF(F179="","Pick a head of account",IF(O179="?","Pick a head from the list",IF(AND(O179&lt;&gt;"C1",O179&lt;&gt;"C2",N(G179)+N(H179)&gt;0,N(I179)+N(J179)&gt;0),"Put money in and money out on separate rows",IF(K179&lt;0,"Cash in hand below zero: an entry is missing or wrong",IF(AND(O179="C1",ROUND(N(I179)-N(H179),2)&lt;&gt;0),"Cash deposited: cash out and bank in should be equal",IF(AND(O179="C2",ROUND(N(J179)-N(G179),2)&lt;&gt;0),"Cash withdrawn: bank out and cash in should be equal",IF(P179&gt;10000,"Cash paid to this party today is over ₹10,000: not deductible, s.36(4)",IF(Q179&gt;35000,"Cash freight to this transporter today is over ₹35,000: not deductible, s.36(6)",IF(R179&gt;10000,"Asset paid in cash over ₹10,000 today: left out of its cost, s.39(2)",IF(AND(O179="T",N(G179)&gt;=20000),"Loan of ₹20,000 or more taken in cash: barred, s.185",IF(AND(O179="L",N(I179)&gt;=20000),"Loan of ₹20,000 or more repaid in cash: barred, s.188",IF(S179&gt;=200000,"₹2,00,000 or more in cash from this party today: barred, s.186",IF(T179&gt;=200000,"₹2,00,000 or more in cash for this event or order: barred, s.186","OK"))))))))))))))))</f>
        <v/>
      </c>
      <c r="O179">
        <f>IF(F179="","",IFERROR(VLOOKUP(F179,Lists!$A$2:$B$22,2,FALSE),"?"))</f>
        <v/>
      </c>
      <c r="P179">
        <f>IF(OR(O179&lt;&gt;"E",N(I179)=0),0,SUMIFS($I$16:$I$315,$B$16:$B$315,B179,$D$16:$D$315,D179,$O$16:$O$315,"E"))</f>
        <v/>
      </c>
      <c r="Q179">
        <f>IF(OR(O179&lt;&gt;"F",N(I179)=0),0,SUMIFS($I$16:$I$315,$B$16:$B$315,B179,$D$16:$D$315,D179,$O$16:$O$315,"F"))</f>
        <v/>
      </c>
      <c r="R179">
        <f>IF(OR(O179&lt;&gt;"A",N(I179)=0),0,SUMIFS($I$16:$I$315,$B$16:$B$315,B179,$D$16:$D$315,D179,$O$16:$O$315,"A"))</f>
        <v/>
      </c>
      <c r="S179">
        <f>IF(OR(O179&lt;&gt;"S",N(G179)=0),0,SUMIFS($G$16:$G$315,$B$16:$B$315,B179,$D$16:$D$315,D179,$O$16:$O$315,"S"))</f>
        <v/>
      </c>
      <c r="T179">
        <f>IF(OR(O179&lt;&gt;"S",E179="",N(G179)=0),0,SUMIFS($G$16:$G$315,$E$16:$E$315,E179,$O$16:$O$315,"S"))</f>
        <v/>
      </c>
      <c r="U179">
        <f>IF(O179="C2",0,N(G179))</f>
        <v/>
      </c>
      <c r="V179">
        <f>IF(O179="C1",0,N(I179))</f>
        <v/>
      </c>
      <c r="W179">
        <f>IF(O179="C1",0,N(H179))</f>
        <v/>
      </c>
      <c r="X179">
        <f>IF(O179="C2",0,N(J179))</f>
        <v/>
      </c>
      <c r="Y179">
        <f>IF(OR(M179="",M179="OK"),0,1)</f>
        <v/>
      </c>
    </row>
    <row r="180">
      <c r="B180" s="21" t="n"/>
      <c r="C180" s="22" t="n"/>
      <c r="D180" s="14" t="n"/>
      <c r="E180" s="22" t="n"/>
      <c r="F180" s="14" t="n"/>
      <c r="G180" s="23" t="n"/>
      <c r="H180" s="23" t="n"/>
      <c r="I180" s="23" t="n"/>
      <c r="J180" s="23" t="n"/>
      <c r="K180" s="24">
        <f>IF(COUNT(G180:J180)=0,"",N($E$8)+SUM(G$16:G180)-SUM(I$16:I180))</f>
        <v/>
      </c>
      <c r="L180" s="24">
        <f>IF(COUNT(G180:J180)=0,"",N($E$9)+SUM(H$16:H180)-SUM(J$16:J180))</f>
        <v/>
      </c>
      <c r="M180" s="25">
        <f>IF(COUNT(G180:J180)=0,"",IF(B180="","Enter the date",IF(D180="","Enter who was paid or who paid",IF(F180="","Pick a head of account",IF(O180="?","Pick a head from the list",IF(AND(O180&lt;&gt;"C1",O180&lt;&gt;"C2",N(G180)+N(H180)&gt;0,N(I180)+N(J180)&gt;0),"Put money in and money out on separate rows",IF(K180&lt;0,"Cash in hand below zero: an entry is missing or wrong",IF(AND(O180="C1",ROUND(N(I180)-N(H180),2)&lt;&gt;0),"Cash deposited: cash out and bank in should be equal",IF(AND(O180="C2",ROUND(N(J180)-N(G180),2)&lt;&gt;0),"Cash withdrawn: bank out and cash in should be equal",IF(P180&gt;10000,"Cash paid to this party today is over ₹10,000: not deductible, s.36(4)",IF(Q180&gt;35000,"Cash freight to this transporter today is over ₹35,000: not deductible, s.36(6)",IF(R180&gt;10000,"Asset paid in cash over ₹10,000 today: left out of its cost, s.39(2)",IF(AND(O180="T",N(G180)&gt;=20000),"Loan of ₹20,000 or more taken in cash: barred, s.185",IF(AND(O180="L",N(I180)&gt;=20000),"Loan of ₹20,000 or more repaid in cash: barred, s.188",IF(S180&gt;=200000,"₹2,00,000 or more in cash from this party today: barred, s.186",IF(T180&gt;=200000,"₹2,00,000 or more in cash for this event or order: barred, s.186","OK"))))))))))))))))</f>
        <v/>
      </c>
      <c r="O180">
        <f>IF(F180="","",IFERROR(VLOOKUP(F180,Lists!$A$2:$B$22,2,FALSE),"?"))</f>
        <v/>
      </c>
      <c r="P180">
        <f>IF(OR(O180&lt;&gt;"E",N(I180)=0),0,SUMIFS($I$16:$I$315,$B$16:$B$315,B180,$D$16:$D$315,D180,$O$16:$O$315,"E"))</f>
        <v/>
      </c>
      <c r="Q180">
        <f>IF(OR(O180&lt;&gt;"F",N(I180)=0),0,SUMIFS($I$16:$I$315,$B$16:$B$315,B180,$D$16:$D$315,D180,$O$16:$O$315,"F"))</f>
        <v/>
      </c>
      <c r="R180">
        <f>IF(OR(O180&lt;&gt;"A",N(I180)=0),0,SUMIFS($I$16:$I$315,$B$16:$B$315,B180,$D$16:$D$315,D180,$O$16:$O$315,"A"))</f>
        <v/>
      </c>
      <c r="S180">
        <f>IF(OR(O180&lt;&gt;"S",N(G180)=0),0,SUMIFS($G$16:$G$315,$B$16:$B$315,B180,$D$16:$D$315,D180,$O$16:$O$315,"S"))</f>
        <v/>
      </c>
      <c r="T180">
        <f>IF(OR(O180&lt;&gt;"S",E180="",N(G180)=0),0,SUMIFS($G$16:$G$315,$E$16:$E$315,E180,$O$16:$O$315,"S"))</f>
        <v/>
      </c>
      <c r="U180">
        <f>IF(O180="C2",0,N(G180))</f>
        <v/>
      </c>
      <c r="V180">
        <f>IF(O180="C1",0,N(I180))</f>
        <v/>
      </c>
      <c r="W180">
        <f>IF(O180="C1",0,N(H180))</f>
        <v/>
      </c>
      <c r="X180">
        <f>IF(O180="C2",0,N(J180))</f>
        <v/>
      </c>
      <c r="Y180">
        <f>IF(OR(M180="",M180="OK"),0,1)</f>
        <v/>
      </c>
    </row>
    <row r="181">
      <c r="B181" s="21" t="n"/>
      <c r="C181" s="22" t="n"/>
      <c r="D181" s="14" t="n"/>
      <c r="E181" s="22" t="n"/>
      <c r="F181" s="14" t="n"/>
      <c r="G181" s="23" t="n"/>
      <c r="H181" s="23" t="n"/>
      <c r="I181" s="23" t="n"/>
      <c r="J181" s="23" t="n"/>
      <c r="K181" s="24">
        <f>IF(COUNT(G181:J181)=0,"",N($E$8)+SUM(G$16:G181)-SUM(I$16:I181))</f>
        <v/>
      </c>
      <c r="L181" s="24">
        <f>IF(COUNT(G181:J181)=0,"",N($E$9)+SUM(H$16:H181)-SUM(J$16:J181))</f>
        <v/>
      </c>
      <c r="M181" s="25">
        <f>IF(COUNT(G181:J181)=0,"",IF(B181="","Enter the date",IF(D181="","Enter who was paid or who paid",IF(F181="","Pick a head of account",IF(O181="?","Pick a head from the list",IF(AND(O181&lt;&gt;"C1",O181&lt;&gt;"C2",N(G181)+N(H181)&gt;0,N(I181)+N(J181)&gt;0),"Put money in and money out on separate rows",IF(K181&lt;0,"Cash in hand below zero: an entry is missing or wrong",IF(AND(O181="C1",ROUND(N(I181)-N(H181),2)&lt;&gt;0),"Cash deposited: cash out and bank in should be equal",IF(AND(O181="C2",ROUND(N(J181)-N(G181),2)&lt;&gt;0),"Cash withdrawn: bank out and cash in should be equal",IF(P181&gt;10000,"Cash paid to this party today is over ₹10,000: not deductible, s.36(4)",IF(Q181&gt;35000,"Cash freight to this transporter today is over ₹35,000: not deductible, s.36(6)",IF(R181&gt;10000,"Asset paid in cash over ₹10,000 today: left out of its cost, s.39(2)",IF(AND(O181="T",N(G181)&gt;=20000),"Loan of ₹20,000 or more taken in cash: barred, s.185",IF(AND(O181="L",N(I181)&gt;=20000),"Loan of ₹20,000 or more repaid in cash: barred, s.188",IF(S181&gt;=200000,"₹2,00,000 or more in cash from this party today: barred, s.186",IF(T181&gt;=200000,"₹2,00,000 or more in cash for this event or order: barred, s.186","OK"))))))))))))))))</f>
        <v/>
      </c>
      <c r="O181">
        <f>IF(F181="","",IFERROR(VLOOKUP(F181,Lists!$A$2:$B$22,2,FALSE),"?"))</f>
        <v/>
      </c>
      <c r="P181">
        <f>IF(OR(O181&lt;&gt;"E",N(I181)=0),0,SUMIFS($I$16:$I$315,$B$16:$B$315,B181,$D$16:$D$315,D181,$O$16:$O$315,"E"))</f>
        <v/>
      </c>
      <c r="Q181">
        <f>IF(OR(O181&lt;&gt;"F",N(I181)=0),0,SUMIFS($I$16:$I$315,$B$16:$B$315,B181,$D$16:$D$315,D181,$O$16:$O$315,"F"))</f>
        <v/>
      </c>
      <c r="R181">
        <f>IF(OR(O181&lt;&gt;"A",N(I181)=0),0,SUMIFS($I$16:$I$315,$B$16:$B$315,B181,$D$16:$D$315,D181,$O$16:$O$315,"A"))</f>
        <v/>
      </c>
      <c r="S181">
        <f>IF(OR(O181&lt;&gt;"S",N(G181)=0),0,SUMIFS($G$16:$G$315,$B$16:$B$315,B181,$D$16:$D$315,D181,$O$16:$O$315,"S"))</f>
        <v/>
      </c>
      <c r="T181">
        <f>IF(OR(O181&lt;&gt;"S",E181="",N(G181)=0),0,SUMIFS($G$16:$G$315,$E$16:$E$315,E181,$O$16:$O$315,"S"))</f>
        <v/>
      </c>
      <c r="U181">
        <f>IF(O181="C2",0,N(G181))</f>
        <v/>
      </c>
      <c r="V181">
        <f>IF(O181="C1",0,N(I181))</f>
        <v/>
      </c>
      <c r="W181">
        <f>IF(O181="C1",0,N(H181))</f>
        <v/>
      </c>
      <c r="X181">
        <f>IF(O181="C2",0,N(J181))</f>
        <v/>
      </c>
      <c r="Y181">
        <f>IF(OR(M181="",M181="OK"),0,1)</f>
        <v/>
      </c>
    </row>
    <row r="182">
      <c r="B182" s="21" t="n"/>
      <c r="C182" s="22" t="n"/>
      <c r="D182" s="14" t="n"/>
      <c r="E182" s="22" t="n"/>
      <c r="F182" s="14" t="n"/>
      <c r="G182" s="23" t="n"/>
      <c r="H182" s="23" t="n"/>
      <c r="I182" s="23" t="n"/>
      <c r="J182" s="23" t="n"/>
      <c r="K182" s="24">
        <f>IF(COUNT(G182:J182)=0,"",N($E$8)+SUM(G$16:G182)-SUM(I$16:I182))</f>
        <v/>
      </c>
      <c r="L182" s="24">
        <f>IF(COUNT(G182:J182)=0,"",N($E$9)+SUM(H$16:H182)-SUM(J$16:J182))</f>
        <v/>
      </c>
      <c r="M182" s="25">
        <f>IF(COUNT(G182:J182)=0,"",IF(B182="","Enter the date",IF(D182="","Enter who was paid or who paid",IF(F182="","Pick a head of account",IF(O182="?","Pick a head from the list",IF(AND(O182&lt;&gt;"C1",O182&lt;&gt;"C2",N(G182)+N(H182)&gt;0,N(I182)+N(J182)&gt;0),"Put money in and money out on separate rows",IF(K182&lt;0,"Cash in hand below zero: an entry is missing or wrong",IF(AND(O182="C1",ROUND(N(I182)-N(H182),2)&lt;&gt;0),"Cash deposited: cash out and bank in should be equal",IF(AND(O182="C2",ROUND(N(J182)-N(G182),2)&lt;&gt;0),"Cash withdrawn: bank out and cash in should be equal",IF(P182&gt;10000,"Cash paid to this party today is over ₹10,000: not deductible, s.36(4)",IF(Q182&gt;35000,"Cash freight to this transporter today is over ₹35,000: not deductible, s.36(6)",IF(R182&gt;10000,"Asset paid in cash over ₹10,000 today: left out of its cost, s.39(2)",IF(AND(O182="T",N(G182)&gt;=20000),"Loan of ₹20,000 or more taken in cash: barred, s.185",IF(AND(O182="L",N(I182)&gt;=20000),"Loan of ₹20,000 or more repaid in cash: barred, s.188",IF(S182&gt;=200000,"₹2,00,000 or more in cash from this party today: barred, s.186",IF(T182&gt;=200000,"₹2,00,000 or more in cash for this event or order: barred, s.186","OK"))))))))))))))))</f>
        <v/>
      </c>
      <c r="O182">
        <f>IF(F182="","",IFERROR(VLOOKUP(F182,Lists!$A$2:$B$22,2,FALSE),"?"))</f>
        <v/>
      </c>
      <c r="P182">
        <f>IF(OR(O182&lt;&gt;"E",N(I182)=0),0,SUMIFS($I$16:$I$315,$B$16:$B$315,B182,$D$16:$D$315,D182,$O$16:$O$315,"E"))</f>
        <v/>
      </c>
      <c r="Q182">
        <f>IF(OR(O182&lt;&gt;"F",N(I182)=0),0,SUMIFS($I$16:$I$315,$B$16:$B$315,B182,$D$16:$D$315,D182,$O$16:$O$315,"F"))</f>
        <v/>
      </c>
      <c r="R182">
        <f>IF(OR(O182&lt;&gt;"A",N(I182)=0),0,SUMIFS($I$16:$I$315,$B$16:$B$315,B182,$D$16:$D$315,D182,$O$16:$O$315,"A"))</f>
        <v/>
      </c>
      <c r="S182">
        <f>IF(OR(O182&lt;&gt;"S",N(G182)=0),0,SUMIFS($G$16:$G$315,$B$16:$B$315,B182,$D$16:$D$315,D182,$O$16:$O$315,"S"))</f>
        <v/>
      </c>
      <c r="T182">
        <f>IF(OR(O182&lt;&gt;"S",E182="",N(G182)=0),0,SUMIFS($G$16:$G$315,$E$16:$E$315,E182,$O$16:$O$315,"S"))</f>
        <v/>
      </c>
      <c r="U182">
        <f>IF(O182="C2",0,N(G182))</f>
        <v/>
      </c>
      <c r="V182">
        <f>IF(O182="C1",0,N(I182))</f>
        <v/>
      </c>
      <c r="W182">
        <f>IF(O182="C1",0,N(H182))</f>
        <v/>
      </c>
      <c r="X182">
        <f>IF(O182="C2",0,N(J182))</f>
        <v/>
      </c>
      <c r="Y182">
        <f>IF(OR(M182="",M182="OK"),0,1)</f>
        <v/>
      </c>
    </row>
    <row r="183">
      <c r="B183" s="21" t="n"/>
      <c r="C183" s="22" t="n"/>
      <c r="D183" s="14" t="n"/>
      <c r="E183" s="22" t="n"/>
      <c r="F183" s="14" t="n"/>
      <c r="G183" s="23" t="n"/>
      <c r="H183" s="23" t="n"/>
      <c r="I183" s="23" t="n"/>
      <c r="J183" s="23" t="n"/>
      <c r="K183" s="24">
        <f>IF(COUNT(G183:J183)=0,"",N($E$8)+SUM(G$16:G183)-SUM(I$16:I183))</f>
        <v/>
      </c>
      <c r="L183" s="24">
        <f>IF(COUNT(G183:J183)=0,"",N($E$9)+SUM(H$16:H183)-SUM(J$16:J183))</f>
        <v/>
      </c>
      <c r="M183" s="25">
        <f>IF(COUNT(G183:J183)=0,"",IF(B183="","Enter the date",IF(D183="","Enter who was paid or who paid",IF(F183="","Pick a head of account",IF(O183="?","Pick a head from the list",IF(AND(O183&lt;&gt;"C1",O183&lt;&gt;"C2",N(G183)+N(H183)&gt;0,N(I183)+N(J183)&gt;0),"Put money in and money out on separate rows",IF(K183&lt;0,"Cash in hand below zero: an entry is missing or wrong",IF(AND(O183="C1",ROUND(N(I183)-N(H183),2)&lt;&gt;0),"Cash deposited: cash out and bank in should be equal",IF(AND(O183="C2",ROUND(N(J183)-N(G183),2)&lt;&gt;0),"Cash withdrawn: bank out and cash in should be equal",IF(P183&gt;10000,"Cash paid to this party today is over ₹10,000: not deductible, s.36(4)",IF(Q183&gt;35000,"Cash freight to this transporter today is over ₹35,000: not deductible, s.36(6)",IF(R183&gt;10000,"Asset paid in cash over ₹10,000 today: left out of its cost, s.39(2)",IF(AND(O183="T",N(G183)&gt;=20000),"Loan of ₹20,000 or more taken in cash: barred, s.185",IF(AND(O183="L",N(I183)&gt;=20000),"Loan of ₹20,000 or more repaid in cash: barred, s.188",IF(S183&gt;=200000,"₹2,00,000 or more in cash from this party today: barred, s.186",IF(T183&gt;=200000,"₹2,00,000 or more in cash for this event or order: barred, s.186","OK"))))))))))))))))</f>
        <v/>
      </c>
      <c r="O183">
        <f>IF(F183="","",IFERROR(VLOOKUP(F183,Lists!$A$2:$B$22,2,FALSE),"?"))</f>
        <v/>
      </c>
      <c r="P183">
        <f>IF(OR(O183&lt;&gt;"E",N(I183)=0),0,SUMIFS($I$16:$I$315,$B$16:$B$315,B183,$D$16:$D$315,D183,$O$16:$O$315,"E"))</f>
        <v/>
      </c>
      <c r="Q183">
        <f>IF(OR(O183&lt;&gt;"F",N(I183)=0),0,SUMIFS($I$16:$I$315,$B$16:$B$315,B183,$D$16:$D$315,D183,$O$16:$O$315,"F"))</f>
        <v/>
      </c>
      <c r="R183">
        <f>IF(OR(O183&lt;&gt;"A",N(I183)=0),0,SUMIFS($I$16:$I$315,$B$16:$B$315,B183,$D$16:$D$315,D183,$O$16:$O$315,"A"))</f>
        <v/>
      </c>
      <c r="S183">
        <f>IF(OR(O183&lt;&gt;"S",N(G183)=0),0,SUMIFS($G$16:$G$315,$B$16:$B$315,B183,$D$16:$D$315,D183,$O$16:$O$315,"S"))</f>
        <v/>
      </c>
      <c r="T183">
        <f>IF(OR(O183&lt;&gt;"S",E183="",N(G183)=0),0,SUMIFS($G$16:$G$315,$E$16:$E$315,E183,$O$16:$O$315,"S"))</f>
        <v/>
      </c>
      <c r="U183">
        <f>IF(O183="C2",0,N(G183))</f>
        <v/>
      </c>
      <c r="V183">
        <f>IF(O183="C1",0,N(I183))</f>
        <v/>
      </c>
      <c r="W183">
        <f>IF(O183="C1",0,N(H183))</f>
        <v/>
      </c>
      <c r="X183">
        <f>IF(O183="C2",0,N(J183))</f>
        <v/>
      </c>
      <c r="Y183">
        <f>IF(OR(M183="",M183="OK"),0,1)</f>
        <v/>
      </c>
    </row>
    <row r="184">
      <c r="B184" s="21" t="n"/>
      <c r="C184" s="22" t="n"/>
      <c r="D184" s="14" t="n"/>
      <c r="E184" s="22" t="n"/>
      <c r="F184" s="14" t="n"/>
      <c r="G184" s="23" t="n"/>
      <c r="H184" s="23" t="n"/>
      <c r="I184" s="23" t="n"/>
      <c r="J184" s="23" t="n"/>
      <c r="K184" s="24">
        <f>IF(COUNT(G184:J184)=0,"",N($E$8)+SUM(G$16:G184)-SUM(I$16:I184))</f>
        <v/>
      </c>
      <c r="L184" s="24">
        <f>IF(COUNT(G184:J184)=0,"",N($E$9)+SUM(H$16:H184)-SUM(J$16:J184))</f>
        <v/>
      </c>
      <c r="M184" s="25">
        <f>IF(COUNT(G184:J184)=0,"",IF(B184="","Enter the date",IF(D184="","Enter who was paid or who paid",IF(F184="","Pick a head of account",IF(O184="?","Pick a head from the list",IF(AND(O184&lt;&gt;"C1",O184&lt;&gt;"C2",N(G184)+N(H184)&gt;0,N(I184)+N(J184)&gt;0),"Put money in and money out on separate rows",IF(K184&lt;0,"Cash in hand below zero: an entry is missing or wrong",IF(AND(O184="C1",ROUND(N(I184)-N(H184),2)&lt;&gt;0),"Cash deposited: cash out and bank in should be equal",IF(AND(O184="C2",ROUND(N(J184)-N(G184),2)&lt;&gt;0),"Cash withdrawn: bank out and cash in should be equal",IF(P184&gt;10000,"Cash paid to this party today is over ₹10,000: not deductible, s.36(4)",IF(Q184&gt;35000,"Cash freight to this transporter today is over ₹35,000: not deductible, s.36(6)",IF(R184&gt;10000,"Asset paid in cash over ₹10,000 today: left out of its cost, s.39(2)",IF(AND(O184="T",N(G184)&gt;=20000),"Loan of ₹20,000 or more taken in cash: barred, s.185",IF(AND(O184="L",N(I184)&gt;=20000),"Loan of ₹20,000 or more repaid in cash: barred, s.188",IF(S184&gt;=200000,"₹2,00,000 or more in cash from this party today: barred, s.186",IF(T184&gt;=200000,"₹2,00,000 or more in cash for this event or order: barred, s.186","OK"))))))))))))))))</f>
        <v/>
      </c>
      <c r="O184">
        <f>IF(F184="","",IFERROR(VLOOKUP(F184,Lists!$A$2:$B$22,2,FALSE),"?"))</f>
        <v/>
      </c>
      <c r="P184">
        <f>IF(OR(O184&lt;&gt;"E",N(I184)=0),0,SUMIFS($I$16:$I$315,$B$16:$B$315,B184,$D$16:$D$315,D184,$O$16:$O$315,"E"))</f>
        <v/>
      </c>
      <c r="Q184">
        <f>IF(OR(O184&lt;&gt;"F",N(I184)=0),0,SUMIFS($I$16:$I$315,$B$16:$B$315,B184,$D$16:$D$315,D184,$O$16:$O$315,"F"))</f>
        <v/>
      </c>
      <c r="R184">
        <f>IF(OR(O184&lt;&gt;"A",N(I184)=0),0,SUMIFS($I$16:$I$315,$B$16:$B$315,B184,$D$16:$D$315,D184,$O$16:$O$315,"A"))</f>
        <v/>
      </c>
      <c r="S184">
        <f>IF(OR(O184&lt;&gt;"S",N(G184)=0),0,SUMIFS($G$16:$G$315,$B$16:$B$315,B184,$D$16:$D$315,D184,$O$16:$O$315,"S"))</f>
        <v/>
      </c>
      <c r="T184">
        <f>IF(OR(O184&lt;&gt;"S",E184="",N(G184)=0),0,SUMIFS($G$16:$G$315,$E$16:$E$315,E184,$O$16:$O$315,"S"))</f>
        <v/>
      </c>
      <c r="U184">
        <f>IF(O184="C2",0,N(G184))</f>
        <v/>
      </c>
      <c r="V184">
        <f>IF(O184="C1",0,N(I184))</f>
        <v/>
      </c>
      <c r="W184">
        <f>IF(O184="C1",0,N(H184))</f>
        <v/>
      </c>
      <c r="X184">
        <f>IF(O184="C2",0,N(J184))</f>
        <v/>
      </c>
      <c r="Y184">
        <f>IF(OR(M184="",M184="OK"),0,1)</f>
        <v/>
      </c>
    </row>
    <row r="185">
      <c r="B185" s="21" t="n"/>
      <c r="C185" s="22" t="n"/>
      <c r="D185" s="14" t="n"/>
      <c r="E185" s="22" t="n"/>
      <c r="F185" s="14" t="n"/>
      <c r="G185" s="23" t="n"/>
      <c r="H185" s="23" t="n"/>
      <c r="I185" s="23" t="n"/>
      <c r="J185" s="23" t="n"/>
      <c r="K185" s="24">
        <f>IF(COUNT(G185:J185)=0,"",N($E$8)+SUM(G$16:G185)-SUM(I$16:I185))</f>
        <v/>
      </c>
      <c r="L185" s="24">
        <f>IF(COUNT(G185:J185)=0,"",N($E$9)+SUM(H$16:H185)-SUM(J$16:J185))</f>
        <v/>
      </c>
      <c r="M185" s="25">
        <f>IF(COUNT(G185:J185)=0,"",IF(B185="","Enter the date",IF(D185="","Enter who was paid or who paid",IF(F185="","Pick a head of account",IF(O185="?","Pick a head from the list",IF(AND(O185&lt;&gt;"C1",O185&lt;&gt;"C2",N(G185)+N(H185)&gt;0,N(I185)+N(J185)&gt;0),"Put money in and money out on separate rows",IF(K185&lt;0,"Cash in hand below zero: an entry is missing or wrong",IF(AND(O185="C1",ROUND(N(I185)-N(H185),2)&lt;&gt;0),"Cash deposited: cash out and bank in should be equal",IF(AND(O185="C2",ROUND(N(J185)-N(G185),2)&lt;&gt;0),"Cash withdrawn: bank out and cash in should be equal",IF(P185&gt;10000,"Cash paid to this party today is over ₹10,000: not deductible, s.36(4)",IF(Q185&gt;35000,"Cash freight to this transporter today is over ₹35,000: not deductible, s.36(6)",IF(R185&gt;10000,"Asset paid in cash over ₹10,000 today: left out of its cost, s.39(2)",IF(AND(O185="T",N(G185)&gt;=20000),"Loan of ₹20,000 or more taken in cash: barred, s.185",IF(AND(O185="L",N(I185)&gt;=20000),"Loan of ₹20,000 or more repaid in cash: barred, s.188",IF(S185&gt;=200000,"₹2,00,000 or more in cash from this party today: barred, s.186",IF(T185&gt;=200000,"₹2,00,000 or more in cash for this event or order: barred, s.186","OK"))))))))))))))))</f>
        <v/>
      </c>
      <c r="O185">
        <f>IF(F185="","",IFERROR(VLOOKUP(F185,Lists!$A$2:$B$22,2,FALSE),"?"))</f>
        <v/>
      </c>
      <c r="P185">
        <f>IF(OR(O185&lt;&gt;"E",N(I185)=0),0,SUMIFS($I$16:$I$315,$B$16:$B$315,B185,$D$16:$D$315,D185,$O$16:$O$315,"E"))</f>
        <v/>
      </c>
      <c r="Q185">
        <f>IF(OR(O185&lt;&gt;"F",N(I185)=0),0,SUMIFS($I$16:$I$315,$B$16:$B$315,B185,$D$16:$D$315,D185,$O$16:$O$315,"F"))</f>
        <v/>
      </c>
      <c r="R185">
        <f>IF(OR(O185&lt;&gt;"A",N(I185)=0),0,SUMIFS($I$16:$I$315,$B$16:$B$315,B185,$D$16:$D$315,D185,$O$16:$O$315,"A"))</f>
        <v/>
      </c>
      <c r="S185">
        <f>IF(OR(O185&lt;&gt;"S",N(G185)=0),0,SUMIFS($G$16:$G$315,$B$16:$B$315,B185,$D$16:$D$315,D185,$O$16:$O$315,"S"))</f>
        <v/>
      </c>
      <c r="T185">
        <f>IF(OR(O185&lt;&gt;"S",E185="",N(G185)=0),0,SUMIFS($G$16:$G$315,$E$16:$E$315,E185,$O$16:$O$315,"S"))</f>
        <v/>
      </c>
      <c r="U185">
        <f>IF(O185="C2",0,N(G185))</f>
        <v/>
      </c>
      <c r="V185">
        <f>IF(O185="C1",0,N(I185))</f>
        <v/>
      </c>
      <c r="W185">
        <f>IF(O185="C1",0,N(H185))</f>
        <v/>
      </c>
      <c r="X185">
        <f>IF(O185="C2",0,N(J185))</f>
        <v/>
      </c>
      <c r="Y185">
        <f>IF(OR(M185="",M185="OK"),0,1)</f>
        <v/>
      </c>
    </row>
    <row r="186">
      <c r="B186" s="21" t="n"/>
      <c r="C186" s="22" t="n"/>
      <c r="D186" s="14" t="n"/>
      <c r="E186" s="22" t="n"/>
      <c r="F186" s="14" t="n"/>
      <c r="G186" s="23" t="n"/>
      <c r="H186" s="23" t="n"/>
      <c r="I186" s="23" t="n"/>
      <c r="J186" s="23" t="n"/>
      <c r="K186" s="24">
        <f>IF(COUNT(G186:J186)=0,"",N($E$8)+SUM(G$16:G186)-SUM(I$16:I186))</f>
        <v/>
      </c>
      <c r="L186" s="24">
        <f>IF(COUNT(G186:J186)=0,"",N($E$9)+SUM(H$16:H186)-SUM(J$16:J186))</f>
        <v/>
      </c>
      <c r="M186" s="25">
        <f>IF(COUNT(G186:J186)=0,"",IF(B186="","Enter the date",IF(D186="","Enter who was paid or who paid",IF(F186="","Pick a head of account",IF(O186="?","Pick a head from the list",IF(AND(O186&lt;&gt;"C1",O186&lt;&gt;"C2",N(G186)+N(H186)&gt;0,N(I186)+N(J186)&gt;0),"Put money in and money out on separate rows",IF(K186&lt;0,"Cash in hand below zero: an entry is missing or wrong",IF(AND(O186="C1",ROUND(N(I186)-N(H186),2)&lt;&gt;0),"Cash deposited: cash out and bank in should be equal",IF(AND(O186="C2",ROUND(N(J186)-N(G186),2)&lt;&gt;0),"Cash withdrawn: bank out and cash in should be equal",IF(P186&gt;10000,"Cash paid to this party today is over ₹10,000: not deductible, s.36(4)",IF(Q186&gt;35000,"Cash freight to this transporter today is over ₹35,000: not deductible, s.36(6)",IF(R186&gt;10000,"Asset paid in cash over ₹10,000 today: left out of its cost, s.39(2)",IF(AND(O186="T",N(G186)&gt;=20000),"Loan of ₹20,000 or more taken in cash: barred, s.185",IF(AND(O186="L",N(I186)&gt;=20000),"Loan of ₹20,000 or more repaid in cash: barred, s.188",IF(S186&gt;=200000,"₹2,00,000 or more in cash from this party today: barred, s.186",IF(T186&gt;=200000,"₹2,00,000 or more in cash for this event or order: barred, s.186","OK"))))))))))))))))</f>
        <v/>
      </c>
      <c r="O186">
        <f>IF(F186="","",IFERROR(VLOOKUP(F186,Lists!$A$2:$B$22,2,FALSE),"?"))</f>
        <v/>
      </c>
      <c r="P186">
        <f>IF(OR(O186&lt;&gt;"E",N(I186)=0),0,SUMIFS($I$16:$I$315,$B$16:$B$315,B186,$D$16:$D$315,D186,$O$16:$O$315,"E"))</f>
        <v/>
      </c>
      <c r="Q186">
        <f>IF(OR(O186&lt;&gt;"F",N(I186)=0),0,SUMIFS($I$16:$I$315,$B$16:$B$315,B186,$D$16:$D$315,D186,$O$16:$O$315,"F"))</f>
        <v/>
      </c>
      <c r="R186">
        <f>IF(OR(O186&lt;&gt;"A",N(I186)=0),0,SUMIFS($I$16:$I$315,$B$16:$B$315,B186,$D$16:$D$315,D186,$O$16:$O$315,"A"))</f>
        <v/>
      </c>
      <c r="S186">
        <f>IF(OR(O186&lt;&gt;"S",N(G186)=0),0,SUMIFS($G$16:$G$315,$B$16:$B$315,B186,$D$16:$D$315,D186,$O$16:$O$315,"S"))</f>
        <v/>
      </c>
      <c r="T186">
        <f>IF(OR(O186&lt;&gt;"S",E186="",N(G186)=0),0,SUMIFS($G$16:$G$315,$E$16:$E$315,E186,$O$16:$O$315,"S"))</f>
        <v/>
      </c>
      <c r="U186">
        <f>IF(O186="C2",0,N(G186))</f>
        <v/>
      </c>
      <c r="V186">
        <f>IF(O186="C1",0,N(I186))</f>
        <v/>
      </c>
      <c r="W186">
        <f>IF(O186="C1",0,N(H186))</f>
        <v/>
      </c>
      <c r="X186">
        <f>IF(O186="C2",0,N(J186))</f>
        <v/>
      </c>
      <c r="Y186">
        <f>IF(OR(M186="",M186="OK"),0,1)</f>
        <v/>
      </c>
    </row>
    <row r="187">
      <c r="B187" s="21" t="n"/>
      <c r="C187" s="22" t="n"/>
      <c r="D187" s="14" t="n"/>
      <c r="E187" s="22" t="n"/>
      <c r="F187" s="14" t="n"/>
      <c r="G187" s="23" t="n"/>
      <c r="H187" s="23" t="n"/>
      <c r="I187" s="23" t="n"/>
      <c r="J187" s="23" t="n"/>
      <c r="K187" s="24">
        <f>IF(COUNT(G187:J187)=0,"",N($E$8)+SUM(G$16:G187)-SUM(I$16:I187))</f>
        <v/>
      </c>
      <c r="L187" s="24">
        <f>IF(COUNT(G187:J187)=0,"",N($E$9)+SUM(H$16:H187)-SUM(J$16:J187))</f>
        <v/>
      </c>
      <c r="M187" s="25">
        <f>IF(COUNT(G187:J187)=0,"",IF(B187="","Enter the date",IF(D187="","Enter who was paid or who paid",IF(F187="","Pick a head of account",IF(O187="?","Pick a head from the list",IF(AND(O187&lt;&gt;"C1",O187&lt;&gt;"C2",N(G187)+N(H187)&gt;0,N(I187)+N(J187)&gt;0),"Put money in and money out on separate rows",IF(K187&lt;0,"Cash in hand below zero: an entry is missing or wrong",IF(AND(O187="C1",ROUND(N(I187)-N(H187),2)&lt;&gt;0),"Cash deposited: cash out and bank in should be equal",IF(AND(O187="C2",ROUND(N(J187)-N(G187),2)&lt;&gt;0),"Cash withdrawn: bank out and cash in should be equal",IF(P187&gt;10000,"Cash paid to this party today is over ₹10,000: not deductible, s.36(4)",IF(Q187&gt;35000,"Cash freight to this transporter today is over ₹35,000: not deductible, s.36(6)",IF(R187&gt;10000,"Asset paid in cash over ₹10,000 today: left out of its cost, s.39(2)",IF(AND(O187="T",N(G187)&gt;=20000),"Loan of ₹20,000 or more taken in cash: barred, s.185",IF(AND(O187="L",N(I187)&gt;=20000),"Loan of ₹20,000 or more repaid in cash: barred, s.188",IF(S187&gt;=200000,"₹2,00,000 or more in cash from this party today: barred, s.186",IF(T187&gt;=200000,"₹2,00,000 or more in cash for this event or order: barred, s.186","OK"))))))))))))))))</f>
        <v/>
      </c>
      <c r="O187">
        <f>IF(F187="","",IFERROR(VLOOKUP(F187,Lists!$A$2:$B$22,2,FALSE),"?"))</f>
        <v/>
      </c>
      <c r="P187">
        <f>IF(OR(O187&lt;&gt;"E",N(I187)=0),0,SUMIFS($I$16:$I$315,$B$16:$B$315,B187,$D$16:$D$315,D187,$O$16:$O$315,"E"))</f>
        <v/>
      </c>
      <c r="Q187">
        <f>IF(OR(O187&lt;&gt;"F",N(I187)=0),0,SUMIFS($I$16:$I$315,$B$16:$B$315,B187,$D$16:$D$315,D187,$O$16:$O$315,"F"))</f>
        <v/>
      </c>
      <c r="R187">
        <f>IF(OR(O187&lt;&gt;"A",N(I187)=0),0,SUMIFS($I$16:$I$315,$B$16:$B$315,B187,$D$16:$D$315,D187,$O$16:$O$315,"A"))</f>
        <v/>
      </c>
      <c r="S187">
        <f>IF(OR(O187&lt;&gt;"S",N(G187)=0),0,SUMIFS($G$16:$G$315,$B$16:$B$315,B187,$D$16:$D$315,D187,$O$16:$O$315,"S"))</f>
        <v/>
      </c>
      <c r="T187">
        <f>IF(OR(O187&lt;&gt;"S",E187="",N(G187)=0),0,SUMIFS($G$16:$G$315,$E$16:$E$315,E187,$O$16:$O$315,"S"))</f>
        <v/>
      </c>
      <c r="U187">
        <f>IF(O187="C2",0,N(G187))</f>
        <v/>
      </c>
      <c r="V187">
        <f>IF(O187="C1",0,N(I187))</f>
        <v/>
      </c>
      <c r="W187">
        <f>IF(O187="C1",0,N(H187))</f>
        <v/>
      </c>
      <c r="X187">
        <f>IF(O187="C2",0,N(J187))</f>
        <v/>
      </c>
      <c r="Y187">
        <f>IF(OR(M187="",M187="OK"),0,1)</f>
        <v/>
      </c>
    </row>
    <row r="188">
      <c r="B188" s="21" t="n"/>
      <c r="C188" s="22" t="n"/>
      <c r="D188" s="14" t="n"/>
      <c r="E188" s="22" t="n"/>
      <c r="F188" s="14" t="n"/>
      <c r="G188" s="23" t="n"/>
      <c r="H188" s="23" t="n"/>
      <c r="I188" s="23" t="n"/>
      <c r="J188" s="23" t="n"/>
      <c r="K188" s="24">
        <f>IF(COUNT(G188:J188)=0,"",N($E$8)+SUM(G$16:G188)-SUM(I$16:I188))</f>
        <v/>
      </c>
      <c r="L188" s="24">
        <f>IF(COUNT(G188:J188)=0,"",N($E$9)+SUM(H$16:H188)-SUM(J$16:J188))</f>
        <v/>
      </c>
      <c r="M188" s="25">
        <f>IF(COUNT(G188:J188)=0,"",IF(B188="","Enter the date",IF(D188="","Enter who was paid or who paid",IF(F188="","Pick a head of account",IF(O188="?","Pick a head from the list",IF(AND(O188&lt;&gt;"C1",O188&lt;&gt;"C2",N(G188)+N(H188)&gt;0,N(I188)+N(J188)&gt;0),"Put money in and money out on separate rows",IF(K188&lt;0,"Cash in hand below zero: an entry is missing or wrong",IF(AND(O188="C1",ROUND(N(I188)-N(H188),2)&lt;&gt;0),"Cash deposited: cash out and bank in should be equal",IF(AND(O188="C2",ROUND(N(J188)-N(G188),2)&lt;&gt;0),"Cash withdrawn: bank out and cash in should be equal",IF(P188&gt;10000,"Cash paid to this party today is over ₹10,000: not deductible, s.36(4)",IF(Q188&gt;35000,"Cash freight to this transporter today is over ₹35,000: not deductible, s.36(6)",IF(R188&gt;10000,"Asset paid in cash over ₹10,000 today: left out of its cost, s.39(2)",IF(AND(O188="T",N(G188)&gt;=20000),"Loan of ₹20,000 or more taken in cash: barred, s.185",IF(AND(O188="L",N(I188)&gt;=20000),"Loan of ₹20,000 or more repaid in cash: barred, s.188",IF(S188&gt;=200000,"₹2,00,000 or more in cash from this party today: barred, s.186",IF(T188&gt;=200000,"₹2,00,000 or more in cash for this event or order: barred, s.186","OK"))))))))))))))))</f>
        <v/>
      </c>
      <c r="O188">
        <f>IF(F188="","",IFERROR(VLOOKUP(F188,Lists!$A$2:$B$22,2,FALSE),"?"))</f>
        <v/>
      </c>
      <c r="P188">
        <f>IF(OR(O188&lt;&gt;"E",N(I188)=0),0,SUMIFS($I$16:$I$315,$B$16:$B$315,B188,$D$16:$D$315,D188,$O$16:$O$315,"E"))</f>
        <v/>
      </c>
      <c r="Q188">
        <f>IF(OR(O188&lt;&gt;"F",N(I188)=0),0,SUMIFS($I$16:$I$315,$B$16:$B$315,B188,$D$16:$D$315,D188,$O$16:$O$315,"F"))</f>
        <v/>
      </c>
      <c r="R188">
        <f>IF(OR(O188&lt;&gt;"A",N(I188)=0),0,SUMIFS($I$16:$I$315,$B$16:$B$315,B188,$D$16:$D$315,D188,$O$16:$O$315,"A"))</f>
        <v/>
      </c>
      <c r="S188">
        <f>IF(OR(O188&lt;&gt;"S",N(G188)=0),0,SUMIFS($G$16:$G$315,$B$16:$B$315,B188,$D$16:$D$315,D188,$O$16:$O$315,"S"))</f>
        <v/>
      </c>
      <c r="T188">
        <f>IF(OR(O188&lt;&gt;"S",E188="",N(G188)=0),0,SUMIFS($G$16:$G$315,$E$16:$E$315,E188,$O$16:$O$315,"S"))</f>
        <v/>
      </c>
      <c r="U188">
        <f>IF(O188="C2",0,N(G188))</f>
        <v/>
      </c>
      <c r="V188">
        <f>IF(O188="C1",0,N(I188))</f>
        <v/>
      </c>
      <c r="W188">
        <f>IF(O188="C1",0,N(H188))</f>
        <v/>
      </c>
      <c r="X188">
        <f>IF(O188="C2",0,N(J188))</f>
        <v/>
      </c>
      <c r="Y188">
        <f>IF(OR(M188="",M188="OK"),0,1)</f>
        <v/>
      </c>
    </row>
    <row r="189">
      <c r="B189" s="21" t="n"/>
      <c r="C189" s="22" t="n"/>
      <c r="D189" s="14" t="n"/>
      <c r="E189" s="22" t="n"/>
      <c r="F189" s="14" t="n"/>
      <c r="G189" s="23" t="n"/>
      <c r="H189" s="23" t="n"/>
      <c r="I189" s="23" t="n"/>
      <c r="J189" s="23" t="n"/>
      <c r="K189" s="24">
        <f>IF(COUNT(G189:J189)=0,"",N($E$8)+SUM(G$16:G189)-SUM(I$16:I189))</f>
        <v/>
      </c>
      <c r="L189" s="24">
        <f>IF(COUNT(G189:J189)=0,"",N($E$9)+SUM(H$16:H189)-SUM(J$16:J189))</f>
        <v/>
      </c>
      <c r="M189" s="25">
        <f>IF(COUNT(G189:J189)=0,"",IF(B189="","Enter the date",IF(D189="","Enter who was paid or who paid",IF(F189="","Pick a head of account",IF(O189="?","Pick a head from the list",IF(AND(O189&lt;&gt;"C1",O189&lt;&gt;"C2",N(G189)+N(H189)&gt;0,N(I189)+N(J189)&gt;0),"Put money in and money out on separate rows",IF(K189&lt;0,"Cash in hand below zero: an entry is missing or wrong",IF(AND(O189="C1",ROUND(N(I189)-N(H189),2)&lt;&gt;0),"Cash deposited: cash out and bank in should be equal",IF(AND(O189="C2",ROUND(N(J189)-N(G189),2)&lt;&gt;0),"Cash withdrawn: bank out and cash in should be equal",IF(P189&gt;10000,"Cash paid to this party today is over ₹10,000: not deductible, s.36(4)",IF(Q189&gt;35000,"Cash freight to this transporter today is over ₹35,000: not deductible, s.36(6)",IF(R189&gt;10000,"Asset paid in cash over ₹10,000 today: left out of its cost, s.39(2)",IF(AND(O189="T",N(G189)&gt;=20000),"Loan of ₹20,000 or more taken in cash: barred, s.185",IF(AND(O189="L",N(I189)&gt;=20000),"Loan of ₹20,000 or more repaid in cash: barred, s.188",IF(S189&gt;=200000,"₹2,00,000 or more in cash from this party today: barred, s.186",IF(T189&gt;=200000,"₹2,00,000 or more in cash for this event or order: barred, s.186","OK"))))))))))))))))</f>
        <v/>
      </c>
      <c r="O189">
        <f>IF(F189="","",IFERROR(VLOOKUP(F189,Lists!$A$2:$B$22,2,FALSE),"?"))</f>
        <v/>
      </c>
      <c r="P189">
        <f>IF(OR(O189&lt;&gt;"E",N(I189)=0),0,SUMIFS($I$16:$I$315,$B$16:$B$315,B189,$D$16:$D$315,D189,$O$16:$O$315,"E"))</f>
        <v/>
      </c>
      <c r="Q189">
        <f>IF(OR(O189&lt;&gt;"F",N(I189)=0),0,SUMIFS($I$16:$I$315,$B$16:$B$315,B189,$D$16:$D$315,D189,$O$16:$O$315,"F"))</f>
        <v/>
      </c>
      <c r="R189">
        <f>IF(OR(O189&lt;&gt;"A",N(I189)=0),0,SUMIFS($I$16:$I$315,$B$16:$B$315,B189,$D$16:$D$315,D189,$O$16:$O$315,"A"))</f>
        <v/>
      </c>
      <c r="S189">
        <f>IF(OR(O189&lt;&gt;"S",N(G189)=0),0,SUMIFS($G$16:$G$315,$B$16:$B$315,B189,$D$16:$D$315,D189,$O$16:$O$315,"S"))</f>
        <v/>
      </c>
      <c r="T189">
        <f>IF(OR(O189&lt;&gt;"S",E189="",N(G189)=0),0,SUMIFS($G$16:$G$315,$E$16:$E$315,E189,$O$16:$O$315,"S"))</f>
        <v/>
      </c>
      <c r="U189">
        <f>IF(O189="C2",0,N(G189))</f>
        <v/>
      </c>
      <c r="V189">
        <f>IF(O189="C1",0,N(I189))</f>
        <v/>
      </c>
      <c r="W189">
        <f>IF(O189="C1",0,N(H189))</f>
        <v/>
      </c>
      <c r="X189">
        <f>IF(O189="C2",0,N(J189))</f>
        <v/>
      </c>
      <c r="Y189">
        <f>IF(OR(M189="",M189="OK"),0,1)</f>
        <v/>
      </c>
    </row>
    <row r="190">
      <c r="B190" s="21" t="n"/>
      <c r="C190" s="22" t="n"/>
      <c r="D190" s="14" t="n"/>
      <c r="E190" s="22" t="n"/>
      <c r="F190" s="14" t="n"/>
      <c r="G190" s="23" t="n"/>
      <c r="H190" s="23" t="n"/>
      <c r="I190" s="23" t="n"/>
      <c r="J190" s="23" t="n"/>
      <c r="K190" s="24">
        <f>IF(COUNT(G190:J190)=0,"",N($E$8)+SUM(G$16:G190)-SUM(I$16:I190))</f>
        <v/>
      </c>
      <c r="L190" s="24">
        <f>IF(COUNT(G190:J190)=0,"",N($E$9)+SUM(H$16:H190)-SUM(J$16:J190))</f>
        <v/>
      </c>
      <c r="M190" s="25">
        <f>IF(COUNT(G190:J190)=0,"",IF(B190="","Enter the date",IF(D190="","Enter who was paid or who paid",IF(F190="","Pick a head of account",IF(O190="?","Pick a head from the list",IF(AND(O190&lt;&gt;"C1",O190&lt;&gt;"C2",N(G190)+N(H190)&gt;0,N(I190)+N(J190)&gt;0),"Put money in and money out on separate rows",IF(K190&lt;0,"Cash in hand below zero: an entry is missing or wrong",IF(AND(O190="C1",ROUND(N(I190)-N(H190),2)&lt;&gt;0),"Cash deposited: cash out and bank in should be equal",IF(AND(O190="C2",ROUND(N(J190)-N(G190),2)&lt;&gt;0),"Cash withdrawn: bank out and cash in should be equal",IF(P190&gt;10000,"Cash paid to this party today is over ₹10,000: not deductible, s.36(4)",IF(Q190&gt;35000,"Cash freight to this transporter today is over ₹35,000: not deductible, s.36(6)",IF(R190&gt;10000,"Asset paid in cash over ₹10,000 today: left out of its cost, s.39(2)",IF(AND(O190="T",N(G190)&gt;=20000),"Loan of ₹20,000 or more taken in cash: barred, s.185",IF(AND(O190="L",N(I190)&gt;=20000),"Loan of ₹20,000 or more repaid in cash: barred, s.188",IF(S190&gt;=200000,"₹2,00,000 or more in cash from this party today: barred, s.186",IF(T190&gt;=200000,"₹2,00,000 or more in cash for this event or order: barred, s.186","OK"))))))))))))))))</f>
        <v/>
      </c>
      <c r="O190">
        <f>IF(F190="","",IFERROR(VLOOKUP(F190,Lists!$A$2:$B$22,2,FALSE),"?"))</f>
        <v/>
      </c>
      <c r="P190">
        <f>IF(OR(O190&lt;&gt;"E",N(I190)=0),0,SUMIFS($I$16:$I$315,$B$16:$B$315,B190,$D$16:$D$315,D190,$O$16:$O$315,"E"))</f>
        <v/>
      </c>
      <c r="Q190">
        <f>IF(OR(O190&lt;&gt;"F",N(I190)=0),0,SUMIFS($I$16:$I$315,$B$16:$B$315,B190,$D$16:$D$315,D190,$O$16:$O$315,"F"))</f>
        <v/>
      </c>
      <c r="R190">
        <f>IF(OR(O190&lt;&gt;"A",N(I190)=0),0,SUMIFS($I$16:$I$315,$B$16:$B$315,B190,$D$16:$D$315,D190,$O$16:$O$315,"A"))</f>
        <v/>
      </c>
      <c r="S190">
        <f>IF(OR(O190&lt;&gt;"S",N(G190)=0),0,SUMIFS($G$16:$G$315,$B$16:$B$315,B190,$D$16:$D$315,D190,$O$16:$O$315,"S"))</f>
        <v/>
      </c>
      <c r="T190">
        <f>IF(OR(O190&lt;&gt;"S",E190="",N(G190)=0),0,SUMIFS($G$16:$G$315,$E$16:$E$315,E190,$O$16:$O$315,"S"))</f>
        <v/>
      </c>
      <c r="U190">
        <f>IF(O190="C2",0,N(G190))</f>
        <v/>
      </c>
      <c r="V190">
        <f>IF(O190="C1",0,N(I190))</f>
        <v/>
      </c>
      <c r="W190">
        <f>IF(O190="C1",0,N(H190))</f>
        <v/>
      </c>
      <c r="X190">
        <f>IF(O190="C2",0,N(J190))</f>
        <v/>
      </c>
      <c r="Y190">
        <f>IF(OR(M190="",M190="OK"),0,1)</f>
        <v/>
      </c>
    </row>
    <row r="191">
      <c r="B191" s="21" t="n"/>
      <c r="C191" s="22" t="n"/>
      <c r="D191" s="14" t="n"/>
      <c r="E191" s="22" t="n"/>
      <c r="F191" s="14" t="n"/>
      <c r="G191" s="23" t="n"/>
      <c r="H191" s="23" t="n"/>
      <c r="I191" s="23" t="n"/>
      <c r="J191" s="23" t="n"/>
      <c r="K191" s="24">
        <f>IF(COUNT(G191:J191)=0,"",N($E$8)+SUM(G$16:G191)-SUM(I$16:I191))</f>
        <v/>
      </c>
      <c r="L191" s="24">
        <f>IF(COUNT(G191:J191)=0,"",N($E$9)+SUM(H$16:H191)-SUM(J$16:J191))</f>
        <v/>
      </c>
      <c r="M191" s="25">
        <f>IF(COUNT(G191:J191)=0,"",IF(B191="","Enter the date",IF(D191="","Enter who was paid or who paid",IF(F191="","Pick a head of account",IF(O191="?","Pick a head from the list",IF(AND(O191&lt;&gt;"C1",O191&lt;&gt;"C2",N(G191)+N(H191)&gt;0,N(I191)+N(J191)&gt;0),"Put money in and money out on separate rows",IF(K191&lt;0,"Cash in hand below zero: an entry is missing or wrong",IF(AND(O191="C1",ROUND(N(I191)-N(H191),2)&lt;&gt;0),"Cash deposited: cash out and bank in should be equal",IF(AND(O191="C2",ROUND(N(J191)-N(G191),2)&lt;&gt;0),"Cash withdrawn: bank out and cash in should be equal",IF(P191&gt;10000,"Cash paid to this party today is over ₹10,000: not deductible, s.36(4)",IF(Q191&gt;35000,"Cash freight to this transporter today is over ₹35,000: not deductible, s.36(6)",IF(R191&gt;10000,"Asset paid in cash over ₹10,000 today: left out of its cost, s.39(2)",IF(AND(O191="T",N(G191)&gt;=20000),"Loan of ₹20,000 or more taken in cash: barred, s.185",IF(AND(O191="L",N(I191)&gt;=20000),"Loan of ₹20,000 or more repaid in cash: barred, s.188",IF(S191&gt;=200000,"₹2,00,000 or more in cash from this party today: barred, s.186",IF(T191&gt;=200000,"₹2,00,000 or more in cash for this event or order: barred, s.186","OK"))))))))))))))))</f>
        <v/>
      </c>
      <c r="O191">
        <f>IF(F191="","",IFERROR(VLOOKUP(F191,Lists!$A$2:$B$22,2,FALSE),"?"))</f>
        <v/>
      </c>
      <c r="P191">
        <f>IF(OR(O191&lt;&gt;"E",N(I191)=0),0,SUMIFS($I$16:$I$315,$B$16:$B$315,B191,$D$16:$D$315,D191,$O$16:$O$315,"E"))</f>
        <v/>
      </c>
      <c r="Q191">
        <f>IF(OR(O191&lt;&gt;"F",N(I191)=0),0,SUMIFS($I$16:$I$315,$B$16:$B$315,B191,$D$16:$D$315,D191,$O$16:$O$315,"F"))</f>
        <v/>
      </c>
      <c r="R191">
        <f>IF(OR(O191&lt;&gt;"A",N(I191)=0),0,SUMIFS($I$16:$I$315,$B$16:$B$315,B191,$D$16:$D$315,D191,$O$16:$O$315,"A"))</f>
        <v/>
      </c>
      <c r="S191">
        <f>IF(OR(O191&lt;&gt;"S",N(G191)=0),0,SUMIFS($G$16:$G$315,$B$16:$B$315,B191,$D$16:$D$315,D191,$O$16:$O$315,"S"))</f>
        <v/>
      </c>
      <c r="T191">
        <f>IF(OR(O191&lt;&gt;"S",E191="",N(G191)=0),0,SUMIFS($G$16:$G$315,$E$16:$E$315,E191,$O$16:$O$315,"S"))</f>
        <v/>
      </c>
      <c r="U191">
        <f>IF(O191="C2",0,N(G191))</f>
        <v/>
      </c>
      <c r="V191">
        <f>IF(O191="C1",0,N(I191))</f>
        <v/>
      </c>
      <c r="W191">
        <f>IF(O191="C1",0,N(H191))</f>
        <v/>
      </c>
      <c r="X191">
        <f>IF(O191="C2",0,N(J191))</f>
        <v/>
      </c>
      <c r="Y191">
        <f>IF(OR(M191="",M191="OK"),0,1)</f>
        <v/>
      </c>
    </row>
    <row r="192">
      <c r="B192" s="21" t="n"/>
      <c r="C192" s="22" t="n"/>
      <c r="D192" s="14" t="n"/>
      <c r="E192" s="22" t="n"/>
      <c r="F192" s="14" t="n"/>
      <c r="G192" s="23" t="n"/>
      <c r="H192" s="23" t="n"/>
      <c r="I192" s="23" t="n"/>
      <c r="J192" s="23" t="n"/>
      <c r="K192" s="24">
        <f>IF(COUNT(G192:J192)=0,"",N($E$8)+SUM(G$16:G192)-SUM(I$16:I192))</f>
        <v/>
      </c>
      <c r="L192" s="24">
        <f>IF(COUNT(G192:J192)=0,"",N($E$9)+SUM(H$16:H192)-SUM(J$16:J192))</f>
        <v/>
      </c>
      <c r="M192" s="25">
        <f>IF(COUNT(G192:J192)=0,"",IF(B192="","Enter the date",IF(D192="","Enter who was paid or who paid",IF(F192="","Pick a head of account",IF(O192="?","Pick a head from the list",IF(AND(O192&lt;&gt;"C1",O192&lt;&gt;"C2",N(G192)+N(H192)&gt;0,N(I192)+N(J192)&gt;0),"Put money in and money out on separate rows",IF(K192&lt;0,"Cash in hand below zero: an entry is missing or wrong",IF(AND(O192="C1",ROUND(N(I192)-N(H192),2)&lt;&gt;0),"Cash deposited: cash out and bank in should be equal",IF(AND(O192="C2",ROUND(N(J192)-N(G192),2)&lt;&gt;0),"Cash withdrawn: bank out and cash in should be equal",IF(P192&gt;10000,"Cash paid to this party today is over ₹10,000: not deductible, s.36(4)",IF(Q192&gt;35000,"Cash freight to this transporter today is over ₹35,000: not deductible, s.36(6)",IF(R192&gt;10000,"Asset paid in cash over ₹10,000 today: left out of its cost, s.39(2)",IF(AND(O192="T",N(G192)&gt;=20000),"Loan of ₹20,000 or more taken in cash: barred, s.185",IF(AND(O192="L",N(I192)&gt;=20000),"Loan of ₹20,000 or more repaid in cash: barred, s.188",IF(S192&gt;=200000,"₹2,00,000 or more in cash from this party today: barred, s.186",IF(T192&gt;=200000,"₹2,00,000 or more in cash for this event or order: barred, s.186","OK"))))))))))))))))</f>
        <v/>
      </c>
      <c r="O192">
        <f>IF(F192="","",IFERROR(VLOOKUP(F192,Lists!$A$2:$B$22,2,FALSE),"?"))</f>
        <v/>
      </c>
      <c r="P192">
        <f>IF(OR(O192&lt;&gt;"E",N(I192)=0),0,SUMIFS($I$16:$I$315,$B$16:$B$315,B192,$D$16:$D$315,D192,$O$16:$O$315,"E"))</f>
        <v/>
      </c>
      <c r="Q192">
        <f>IF(OR(O192&lt;&gt;"F",N(I192)=0),0,SUMIFS($I$16:$I$315,$B$16:$B$315,B192,$D$16:$D$315,D192,$O$16:$O$315,"F"))</f>
        <v/>
      </c>
      <c r="R192">
        <f>IF(OR(O192&lt;&gt;"A",N(I192)=0),0,SUMIFS($I$16:$I$315,$B$16:$B$315,B192,$D$16:$D$315,D192,$O$16:$O$315,"A"))</f>
        <v/>
      </c>
      <c r="S192">
        <f>IF(OR(O192&lt;&gt;"S",N(G192)=0),0,SUMIFS($G$16:$G$315,$B$16:$B$315,B192,$D$16:$D$315,D192,$O$16:$O$315,"S"))</f>
        <v/>
      </c>
      <c r="T192">
        <f>IF(OR(O192&lt;&gt;"S",E192="",N(G192)=0),0,SUMIFS($G$16:$G$315,$E$16:$E$315,E192,$O$16:$O$315,"S"))</f>
        <v/>
      </c>
      <c r="U192">
        <f>IF(O192="C2",0,N(G192))</f>
        <v/>
      </c>
      <c r="V192">
        <f>IF(O192="C1",0,N(I192))</f>
        <v/>
      </c>
      <c r="W192">
        <f>IF(O192="C1",0,N(H192))</f>
        <v/>
      </c>
      <c r="X192">
        <f>IF(O192="C2",0,N(J192))</f>
        <v/>
      </c>
      <c r="Y192">
        <f>IF(OR(M192="",M192="OK"),0,1)</f>
        <v/>
      </c>
    </row>
    <row r="193">
      <c r="B193" s="21" t="n"/>
      <c r="C193" s="22" t="n"/>
      <c r="D193" s="14" t="n"/>
      <c r="E193" s="22" t="n"/>
      <c r="F193" s="14" t="n"/>
      <c r="G193" s="23" t="n"/>
      <c r="H193" s="23" t="n"/>
      <c r="I193" s="23" t="n"/>
      <c r="J193" s="23" t="n"/>
      <c r="K193" s="24">
        <f>IF(COUNT(G193:J193)=0,"",N($E$8)+SUM(G$16:G193)-SUM(I$16:I193))</f>
        <v/>
      </c>
      <c r="L193" s="24">
        <f>IF(COUNT(G193:J193)=0,"",N($E$9)+SUM(H$16:H193)-SUM(J$16:J193))</f>
        <v/>
      </c>
      <c r="M193" s="25">
        <f>IF(COUNT(G193:J193)=0,"",IF(B193="","Enter the date",IF(D193="","Enter who was paid or who paid",IF(F193="","Pick a head of account",IF(O193="?","Pick a head from the list",IF(AND(O193&lt;&gt;"C1",O193&lt;&gt;"C2",N(G193)+N(H193)&gt;0,N(I193)+N(J193)&gt;0),"Put money in and money out on separate rows",IF(K193&lt;0,"Cash in hand below zero: an entry is missing or wrong",IF(AND(O193="C1",ROUND(N(I193)-N(H193),2)&lt;&gt;0),"Cash deposited: cash out and bank in should be equal",IF(AND(O193="C2",ROUND(N(J193)-N(G193),2)&lt;&gt;0),"Cash withdrawn: bank out and cash in should be equal",IF(P193&gt;10000,"Cash paid to this party today is over ₹10,000: not deductible, s.36(4)",IF(Q193&gt;35000,"Cash freight to this transporter today is over ₹35,000: not deductible, s.36(6)",IF(R193&gt;10000,"Asset paid in cash over ₹10,000 today: left out of its cost, s.39(2)",IF(AND(O193="T",N(G193)&gt;=20000),"Loan of ₹20,000 or more taken in cash: barred, s.185",IF(AND(O193="L",N(I193)&gt;=20000),"Loan of ₹20,000 or more repaid in cash: barred, s.188",IF(S193&gt;=200000,"₹2,00,000 or more in cash from this party today: barred, s.186",IF(T193&gt;=200000,"₹2,00,000 or more in cash for this event or order: barred, s.186","OK"))))))))))))))))</f>
        <v/>
      </c>
      <c r="O193">
        <f>IF(F193="","",IFERROR(VLOOKUP(F193,Lists!$A$2:$B$22,2,FALSE),"?"))</f>
        <v/>
      </c>
      <c r="P193">
        <f>IF(OR(O193&lt;&gt;"E",N(I193)=0),0,SUMIFS($I$16:$I$315,$B$16:$B$315,B193,$D$16:$D$315,D193,$O$16:$O$315,"E"))</f>
        <v/>
      </c>
      <c r="Q193">
        <f>IF(OR(O193&lt;&gt;"F",N(I193)=0),0,SUMIFS($I$16:$I$315,$B$16:$B$315,B193,$D$16:$D$315,D193,$O$16:$O$315,"F"))</f>
        <v/>
      </c>
      <c r="R193">
        <f>IF(OR(O193&lt;&gt;"A",N(I193)=0),0,SUMIFS($I$16:$I$315,$B$16:$B$315,B193,$D$16:$D$315,D193,$O$16:$O$315,"A"))</f>
        <v/>
      </c>
      <c r="S193">
        <f>IF(OR(O193&lt;&gt;"S",N(G193)=0),0,SUMIFS($G$16:$G$315,$B$16:$B$315,B193,$D$16:$D$315,D193,$O$16:$O$315,"S"))</f>
        <v/>
      </c>
      <c r="T193">
        <f>IF(OR(O193&lt;&gt;"S",E193="",N(G193)=0),0,SUMIFS($G$16:$G$315,$E$16:$E$315,E193,$O$16:$O$315,"S"))</f>
        <v/>
      </c>
      <c r="U193">
        <f>IF(O193="C2",0,N(G193))</f>
        <v/>
      </c>
      <c r="V193">
        <f>IF(O193="C1",0,N(I193))</f>
        <v/>
      </c>
      <c r="W193">
        <f>IF(O193="C1",0,N(H193))</f>
        <v/>
      </c>
      <c r="X193">
        <f>IF(O193="C2",0,N(J193))</f>
        <v/>
      </c>
      <c r="Y193">
        <f>IF(OR(M193="",M193="OK"),0,1)</f>
        <v/>
      </c>
    </row>
    <row r="194">
      <c r="B194" s="21" t="n"/>
      <c r="C194" s="22" t="n"/>
      <c r="D194" s="14" t="n"/>
      <c r="E194" s="22" t="n"/>
      <c r="F194" s="14" t="n"/>
      <c r="G194" s="23" t="n"/>
      <c r="H194" s="23" t="n"/>
      <c r="I194" s="23" t="n"/>
      <c r="J194" s="23" t="n"/>
      <c r="K194" s="24">
        <f>IF(COUNT(G194:J194)=0,"",N($E$8)+SUM(G$16:G194)-SUM(I$16:I194))</f>
        <v/>
      </c>
      <c r="L194" s="24">
        <f>IF(COUNT(G194:J194)=0,"",N($E$9)+SUM(H$16:H194)-SUM(J$16:J194))</f>
        <v/>
      </c>
      <c r="M194" s="25">
        <f>IF(COUNT(G194:J194)=0,"",IF(B194="","Enter the date",IF(D194="","Enter who was paid or who paid",IF(F194="","Pick a head of account",IF(O194="?","Pick a head from the list",IF(AND(O194&lt;&gt;"C1",O194&lt;&gt;"C2",N(G194)+N(H194)&gt;0,N(I194)+N(J194)&gt;0),"Put money in and money out on separate rows",IF(K194&lt;0,"Cash in hand below zero: an entry is missing or wrong",IF(AND(O194="C1",ROUND(N(I194)-N(H194),2)&lt;&gt;0),"Cash deposited: cash out and bank in should be equal",IF(AND(O194="C2",ROUND(N(J194)-N(G194),2)&lt;&gt;0),"Cash withdrawn: bank out and cash in should be equal",IF(P194&gt;10000,"Cash paid to this party today is over ₹10,000: not deductible, s.36(4)",IF(Q194&gt;35000,"Cash freight to this transporter today is over ₹35,000: not deductible, s.36(6)",IF(R194&gt;10000,"Asset paid in cash over ₹10,000 today: left out of its cost, s.39(2)",IF(AND(O194="T",N(G194)&gt;=20000),"Loan of ₹20,000 or more taken in cash: barred, s.185",IF(AND(O194="L",N(I194)&gt;=20000),"Loan of ₹20,000 or more repaid in cash: barred, s.188",IF(S194&gt;=200000,"₹2,00,000 or more in cash from this party today: barred, s.186",IF(T194&gt;=200000,"₹2,00,000 or more in cash for this event or order: barred, s.186","OK"))))))))))))))))</f>
        <v/>
      </c>
      <c r="O194">
        <f>IF(F194="","",IFERROR(VLOOKUP(F194,Lists!$A$2:$B$22,2,FALSE),"?"))</f>
        <v/>
      </c>
      <c r="P194">
        <f>IF(OR(O194&lt;&gt;"E",N(I194)=0),0,SUMIFS($I$16:$I$315,$B$16:$B$315,B194,$D$16:$D$315,D194,$O$16:$O$315,"E"))</f>
        <v/>
      </c>
      <c r="Q194">
        <f>IF(OR(O194&lt;&gt;"F",N(I194)=0),0,SUMIFS($I$16:$I$315,$B$16:$B$315,B194,$D$16:$D$315,D194,$O$16:$O$315,"F"))</f>
        <v/>
      </c>
      <c r="R194">
        <f>IF(OR(O194&lt;&gt;"A",N(I194)=0),0,SUMIFS($I$16:$I$315,$B$16:$B$315,B194,$D$16:$D$315,D194,$O$16:$O$315,"A"))</f>
        <v/>
      </c>
      <c r="S194">
        <f>IF(OR(O194&lt;&gt;"S",N(G194)=0),0,SUMIFS($G$16:$G$315,$B$16:$B$315,B194,$D$16:$D$315,D194,$O$16:$O$315,"S"))</f>
        <v/>
      </c>
      <c r="T194">
        <f>IF(OR(O194&lt;&gt;"S",E194="",N(G194)=0),0,SUMIFS($G$16:$G$315,$E$16:$E$315,E194,$O$16:$O$315,"S"))</f>
        <v/>
      </c>
      <c r="U194">
        <f>IF(O194="C2",0,N(G194))</f>
        <v/>
      </c>
      <c r="V194">
        <f>IF(O194="C1",0,N(I194))</f>
        <v/>
      </c>
      <c r="W194">
        <f>IF(O194="C1",0,N(H194))</f>
        <v/>
      </c>
      <c r="X194">
        <f>IF(O194="C2",0,N(J194))</f>
        <v/>
      </c>
      <c r="Y194">
        <f>IF(OR(M194="",M194="OK"),0,1)</f>
        <v/>
      </c>
    </row>
    <row r="195">
      <c r="B195" s="21" t="n"/>
      <c r="C195" s="22" t="n"/>
      <c r="D195" s="14" t="n"/>
      <c r="E195" s="22" t="n"/>
      <c r="F195" s="14" t="n"/>
      <c r="G195" s="23" t="n"/>
      <c r="H195" s="23" t="n"/>
      <c r="I195" s="23" t="n"/>
      <c r="J195" s="23" t="n"/>
      <c r="K195" s="24">
        <f>IF(COUNT(G195:J195)=0,"",N($E$8)+SUM(G$16:G195)-SUM(I$16:I195))</f>
        <v/>
      </c>
      <c r="L195" s="24">
        <f>IF(COUNT(G195:J195)=0,"",N($E$9)+SUM(H$16:H195)-SUM(J$16:J195))</f>
        <v/>
      </c>
      <c r="M195" s="25">
        <f>IF(COUNT(G195:J195)=0,"",IF(B195="","Enter the date",IF(D195="","Enter who was paid or who paid",IF(F195="","Pick a head of account",IF(O195="?","Pick a head from the list",IF(AND(O195&lt;&gt;"C1",O195&lt;&gt;"C2",N(G195)+N(H195)&gt;0,N(I195)+N(J195)&gt;0),"Put money in and money out on separate rows",IF(K195&lt;0,"Cash in hand below zero: an entry is missing or wrong",IF(AND(O195="C1",ROUND(N(I195)-N(H195),2)&lt;&gt;0),"Cash deposited: cash out and bank in should be equal",IF(AND(O195="C2",ROUND(N(J195)-N(G195),2)&lt;&gt;0),"Cash withdrawn: bank out and cash in should be equal",IF(P195&gt;10000,"Cash paid to this party today is over ₹10,000: not deductible, s.36(4)",IF(Q195&gt;35000,"Cash freight to this transporter today is over ₹35,000: not deductible, s.36(6)",IF(R195&gt;10000,"Asset paid in cash over ₹10,000 today: left out of its cost, s.39(2)",IF(AND(O195="T",N(G195)&gt;=20000),"Loan of ₹20,000 or more taken in cash: barred, s.185",IF(AND(O195="L",N(I195)&gt;=20000),"Loan of ₹20,000 or more repaid in cash: barred, s.188",IF(S195&gt;=200000,"₹2,00,000 or more in cash from this party today: barred, s.186",IF(T195&gt;=200000,"₹2,00,000 or more in cash for this event or order: barred, s.186","OK"))))))))))))))))</f>
        <v/>
      </c>
      <c r="O195">
        <f>IF(F195="","",IFERROR(VLOOKUP(F195,Lists!$A$2:$B$22,2,FALSE),"?"))</f>
        <v/>
      </c>
      <c r="P195">
        <f>IF(OR(O195&lt;&gt;"E",N(I195)=0),0,SUMIFS($I$16:$I$315,$B$16:$B$315,B195,$D$16:$D$315,D195,$O$16:$O$315,"E"))</f>
        <v/>
      </c>
      <c r="Q195">
        <f>IF(OR(O195&lt;&gt;"F",N(I195)=0),0,SUMIFS($I$16:$I$315,$B$16:$B$315,B195,$D$16:$D$315,D195,$O$16:$O$315,"F"))</f>
        <v/>
      </c>
      <c r="R195">
        <f>IF(OR(O195&lt;&gt;"A",N(I195)=0),0,SUMIFS($I$16:$I$315,$B$16:$B$315,B195,$D$16:$D$315,D195,$O$16:$O$315,"A"))</f>
        <v/>
      </c>
      <c r="S195">
        <f>IF(OR(O195&lt;&gt;"S",N(G195)=0),0,SUMIFS($G$16:$G$315,$B$16:$B$315,B195,$D$16:$D$315,D195,$O$16:$O$315,"S"))</f>
        <v/>
      </c>
      <c r="T195">
        <f>IF(OR(O195&lt;&gt;"S",E195="",N(G195)=0),0,SUMIFS($G$16:$G$315,$E$16:$E$315,E195,$O$16:$O$315,"S"))</f>
        <v/>
      </c>
      <c r="U195">
        <f>IF(O195="C2",0,N(G195))</f>
        <v/>
      </c>
      <c r="V195">
        <f>IF(O195="C1",0,N(I195))</f>
        <v/>
      </c>
      <c r="W195">
        <f>IF(O195="C1",0,N(H195))</f>
        <v/>
      </c>
      <c r="X195">
        <f>IF(O195="C2",0,N(J195))</f>
        <v/>
      </c>
      <c r="Y195">
        <f>IF(OR(M195="",M195="OK"),0,1)</f>
        <v/>
      </c>
    </row>
    <row r="196">
      <c r="B196" s="21" t="n"/>
      <c r="C196" s="22" t="n"/>
      <c r="D196" s="14" t="n"/>
      <c r="E196" s="22" t="n"/>
      <c r="F196" s="14" t="n"/>
      <c r="G196" s="23" t="n"/>
      <c r="H196" s="23" t="n"/>
      <c r="I196" s="23" t="n"/>
      <c r="J196" s="23" t="n"/>
      <c r="K196" s="24">
        <f>IF(COUNT(G196:J196)=0,"",N($E$8)+SUM(G$16:G196)-SUM(I$16:I196))</f>
        <v/>
      </c>
      <c r="L196" s="24">
        <f>IF(COUNT(G196:J196)=0,"",N($E$9)+SUM(H$16:H196)-SUM(J$16:J196))</f>
        <v/>
      </c>
      <c r="M196" s="25">
        <f>IF(COUNT(G196:J196)=0,"",IF(B196="","Enter the date",IF(D196="","Enter who was paid or who paid",IF(F196="","Pick a head of account",IF(O196="?","Pick a head from the list",IF(AND(O196&lt;&gt;"C1",O196&lt;&gt;"C2",N(G196)+N(H196)&gt;0,N(I196)+N(J196)&gt;0),"Put money in and money out on separate rows",IF(K196&lt;0,"Cash in hand below zero: an entry is missing or wrong",IF(AND(O196="C1",ROUND(N(I196)-N(H196),2)&lt;&gt;0),"Cash deposited: cash out and bank in should be equal",IF(AND(O196="C2",ROUND(N(J196)-N(G196),2)&lt;&gt;0),"Cash withdrawn: bank out and cash in should be equal",IF(P196&gt;10000,"Cash paid to this party today is over ₹10,000: not deductible, s.36(4)",IF(Q196&gt;35000,"Cash freight to this transporter today is over ₹35,000: not deductible, s.36(6)",IF(R196&gt;10000,"Asset paid in cash over ₹10,000 today: left out of its cost, s.39(2)",IF(AND(O196="T",N(G196)&gt;=20000),"Loan of ₹20,000 or more taken in cash: barred, s.185",IF(AND(O196="L",N(I196)&gt;=20000),"Loan of ₹20,000 or more repaid in cash: barred, s.188",IF(S196&gt;=200000,"₹2,00,000 or more in cash from this party today: barred, s.186",IF(T196&gt;=200000,"₹2,00,000 or more in cash for this event or order: barred, s.186","OK"))))))))))))))))</f>
        <v/>
      </c>
      <c r="O196">
        <f>IF(F196="","",IFERROR(VLOOKUP(F196,Lists!$A$2:$B$22,2,FALSE),"?"))</f>
        <v/>
      </c>
      <c r="P196">
        <f>IF(OR(O196&lt;&gt;"E",N(I196)=0),0,SUMIFS($I$16:$I$315,$B$16:$B$315,B196,$D$16:$D$315,D196,$O$16:$O$315,"E"))</f>
        <v/>
      </c>
      <c r="Q196">
        <f>IF(OR(O196&lt;&gt;"F",N(I196)=0),0,SUMIFS($I$16:$I$315,$B$16:$B$315,B196,$D$16:$D$315,D196,$O$16:$O$315,"F"))</f>
        <v/>
      </c>
      <c r="R196">
        <f>IF(OR(O196&lt;&gt;"A",N(I196)=0),0,SUMIFS($I$16:$I$315,$B$16:$B$315,B196,$D$16:$D$315,D196,$O$16:$O$315,"A"))</f>
        <v/>
      </c>
      <c r="S196">
        <f>IF(OR(O196&lt;&gt;"S",N(G196)=0),0,SUMIFS($G$16:$G$315,$B$16:$B$315,B196,$D$16:$D$315,D196,$O$16:$O$315,"S"))</f>
        <v/>
      </c>
      <c r="T196">
        <f>IF(OR(O196&lt;&gt;"S",E196="",N(G196)=0),0,SUMIFS($G$16:$G$315,$E$16:$E$315,E196,$O$16:$O$315,"S"))</f>
        <v/>
      </c>
      <c r="U196">
        <f>IF(O196="C2",0,N(G196))</f>
        <v/>
      </c>
      <c r="V196">
        <f>IF(O196="C1",0,N(I196))</f>
        <v/>
      </c>
      <c r="W196">
        <f>IF(O196="C1",0,N(H196))</f>
        <v/>
      </c>
      <c r="X196">
        <f>IF(O196="C2",0,N(J196))</f>
        <v/>
      </c>
      <c r="Y196">
        <f>IF(OR(M196="",M196="OK"),0,1)</f>
        <v/>
      </c>
    </row>
    <row r="197">
      <c r="B197" s="21" t="n"/>
      <c r="C197" s="22" t="n"/>
      <c r="D197" s="14" t="n"/>
      <c r="E197" s="22" t="n"/>
      <c r="F197" s="14" t="n"/>
      <c r="G197" s="23" t="n"/>
      <c r="H197" s="23" t="n"/>
      <c r="I197" s="23" t="n"/>
      <c r="J197" s="23" t="n"/>
      <c r="K197" s="24">
        <f>IF(COUNT(G197:J197)=0,"",N($E$8)+SUM(G$16:G197)-SUM(I$16:I197))</f>
        <v/>
      </c>
      <c r="L197" s="24">
        <f>IF(COUNT(G197:J197)=0,"",N($E$9)+SUM(H$16:H197)-SUM(J$16:J197))</f>
        <v/>
      </c>
      <c r="M197" s="25">
        <f>IF(COUNT(G197:J197)=0,"",IF(B197="","Enter the date",IF(D197="","Enter who was paid or who paid",IF(F197="","Pick a head of account",IF(O197="?","Pick a head from the list",IF(AND(O197&lt;&gt;"C1",O197&lt;&gt;"C2",N(G197)+N(H197)&gt;0,N(I197)+N(J197)&gt;0),"Put money in and money out on separate rows",IF(K197&lt;0,"Cash in hand below zero: an entry is missing or wrong",IF(AND(O197="C1",ROUND(N(I197)-N(H197),2)&lt;&gt;0),"Cash deposited: cash out and bank in should be equal",IF(AND(O197="C2",ROUND(N(J197)-N(G197),2)&lt;&gt;0),"Cash withdrawn: bank out and cash in should be equal",IF(P197&gt;10000,"Cash paid to this party today is over ₹10,000: not deductible, s.36(4)",IF(Q197&gt;35000,"Cash freight to this transporter today is over ₹35,000: not deductible, s.36(6)",IF(R197&gt;10000,"Asset paid in cash over ₹10,000 today: left out of its cost, s.39(2)",IF(AND(O197="T",N(G197)&gt;=20000),"Loan of ₹20,000 or more taken in cash: barred, s.185",IF(AND(O197="L",N(I197)&gt;=20000),"Loan of ₹20,000 or more repaid in cash: barred, s.188",IF(S197&gt;=200000,"₹2,00,000 or more in cash from this party today: barred, s.186",IF(T197&gt;=200000,"₹2,00,000 or more in cash for this event or order: barred, s.186","OK"))))))))))))))))</f>
        <v/>
      </c>
      <c r="O197">
        <f>IF(F197="","",IFERROR(VLOOKUP(F197,Lists!$A$2:$B$22,2,FALSE),"?"))</f>
        <v/>
      </c>
      <c r="P197">
        <f>IF(OR(O197&lt;&gt;"E",N(I197)=0),0,SUMIFS($I$16:$I$315,$B$16:$B$315,B197,$D$16:$D$315,D197,$O$16:$O$315,"E"))</f>
        <v/>
      </c>
      <c r="Q197">
        <f>IF(OR(O197&lt;&gt;"F",N(I197)=0),0,SUMIFS($I$16:$I$315,$B$16:$B$315,B197,$D$16:$D$315,D197,$O$16:$O$315,"F"))</f>
        <v/>
      </c>
      <c r="R197">
        <f>IF(OR(O197&lt;&gt;"A",N(I197)=0),0,SUMIFS($I$16:$I$315,$B$16:$B$315,B197,$D$16:$D$315,D197,$O$16:$O$315,"A"))</f>
        <v/>
      </c>
      <c r="S197">
        <f>IF(OR(O197&lt;&gt;"S",N(G197)=0),0,SUMIFS($G$16:$G$315,$B$16:$B$315,B197,$D$16:$D$315,D197,$O$16:$O$315,"S"))</f>
        <v/>
      </c>
      <c r="T197">
        <f>IF(OR(O197&lt;&gt;"S",E197="",N(G197)=0),0,SUMIFS($G$16:$G$315,$E$16:$E$315,E197,$O$16:$O$315,"S"))</f>
        <v/>
      </c>
      <c r="U197">
        <f>IF(O197="C2",0,N(G197))</f>
        <v/>
      </c>
      <c r="V197">
        <f>IF(O197="C1",0,N(I197))</f>
        <v/>
      </c>
      <c r="W197">
        <f>IF(O197="C1",0,N(H197))</f>
        <v/>
      </c>
      <c r="X197">
        <f>IF(O197="C2",0,N(J197))</f>
        <v/>
      </c>
      <c r="Y197">
        <f>IF(OR(M197="",M197="OK"),0,1)</f>
        <v/>
      </c>
    </row>
    <row r="198">
      <c r="B198" s="21" t="n"/>
      <c r="C198" s="22" t="n"/>
      <c r="D198" s="14" t="n"/>
      <c r="E198" s="22" t="n"/>
      <c r="F198" s="14" t="n"/>
      <c r="G198" s="23" t="n"/>
      <c r="H198" s="23" t="n"/>
      <c r="I198" s="23" t="n"/>
      <c r="J198" s="23" t="n"/>
      <c r="K198" s="24">
        <f>IF(COUNT(G198:J198)=0,"",N($E$8)+SUM(G$16:G198)-SUM(I$16:I198))</f>
        <v/>
      </c>
      <c r="L198" s="24">
        <f>IF(COUNT(G198:J198)=0,"",N($E$9)+SUM(H$16:H198)-SUM(J$16:J198))</f>
        <v/>
      </c>
      <c r="M198" s="25">
        <f>IF(COUNT(G198:J198)=0,"",IF(B198="","Enter the date",IF(D198="","Enter who was paid or who paid",IF(F198="","Pick a head of account",IF(O198="?","Pick a head from the list",IF(AND(O198&lt;&gt;"C1",O198&lt;&gt;"C2",N(G198)+N(H198)&gt;0,N(I198)+N(J198)&gt;0),"Put money in and money out on separate rows",IF(K198&lt;0,"Cash in hand below zero: an entry is missing or wrong",IF(AND(O198="C1",ROUND(N(I198)-N(H198),2)&lt;&gt;0),"Cash deposited: cash out and bank in should be equal",IF(AND(O198="C2",ROUND(N(J198)-N(G198),2)&lt;&gt;0),"Cash withdrawn: bank out and cash in should be equal",IF(P198&gt;10000,"Cash paid to this party today is over ₹10,000: not deductible, s.36(4)",IF(Q198&gt;35000,"Cash freight to this transporter today is over ₹35,000: not deductible, s.36(6)",IF(R198&gt;10000,"Asset paid in cash over ₹10,000 today: left out of its cost, s.39(2)",IF(AND(O198="T",N(G198)&gt;=20000),"Loan of ₹20,000 or more taken in cash: barred, s.185",IF(AND(O198="L",N(I198)&gt;=20000),"Loan of ₹20,000 or more repaid in cash: barred, s.188",IF(S198&gt;=200000,"₹2,00,000 or more in cash from this party today: barred, s.186",IF(T198&gt;=200000,"₹2,00,000 or more in cash for this event or order: barred, s.186","OK"))))))))))))))))</f>
        <v/>
      </c>
      <c r="O198">
        <f>IF(F198="","",IFERROR(VLOOKUP(F198,Lists!$A$2:$B$22,2,FALSE),"?"))</f>
        <v/>
      </c>
      <c r="P198">
        <f>IF(OR(O198&lt;&gt;"E",N(I198)=0),0,SUMIFS($I$16:$I$315,$B$16:$B$315,B198,$D$16:$D$315,D198,$O$16:$O$315,"E"))</f>
        <v/>
      </c>
      <c r="Q198">
        <f>IF(OR(O198&lt;&gt;"F",N(I198)=0),0,SUMIFS($I$16:$I$315,$B$16:$B$315,B198,$D$16:$D$315,D198,$O$16:$O$315,"F"))</f>
        <v/>
      </c>
      <c r="R198">
        <f>IF(OR(O198&lt;&gt;"A",N(I198)=0),0,SUMIFS($I$16:$I$315,$B$16:$B$315,B198,$D$16:$D$315,D198,$O$16:$O$315,"A"))</f>
        <v/>
      </c>
      <c r="S198">
        <f>IF(OR(O198&lt;&gt;"S",N(G198)=0),0,SUMIFS($G$16:$G$315,$B$16:$B$315,B198,$D$16:$D$315,D198,$O$16:$O$315,"S"))</f>
        <v/>
      </c>
      <c r="T198">
        <f>IF(OR(O198&lt;&gt;"S",E198="",N(G198)=0),0,SUMIFS($G$16:$G$315,$E$16:$E$315,E198,$O$16:$O$315,"S"))</f>
        <v/>
      </c>
      <c r="U198">
        <f>IF(O198="C2",0,N(G198))</f>
        <v/>
      </c>
      <c r="V198">
        <f>IF(O198="C1",0,N(I198))</f>
        <v/>
      </c>
      <c r="W198">
        <f>IF(O198="C1",0,N(H198))</f>
        <v/>
      </c>
      <c r="X198">
        <f>IF(O198="C2",0,N(J198))</f>
        <v/>
      </c>
      <c r="Y198">
        <f>IF(OR(M198="",M198="OK"),0,1)</f>
        <v/>
      </c>
    </row>
    <row r="199">
      <c r="B199" s="21" t="n"/>
      <c r="C199" s="22" t="n"/>
      <c r="D199" s="14" t="n"/>
      <c r="E199" s="22" t="n"/>
      <c r="F199" s="14" t="n"/>
      <c r="G199" s="23" t="n"/>
      <c r="H199" s="23" t="n"/>
      <c r="I199" s="23" t="n"/>
      <c r="J199" s="23" t="n"/>
      <c r="K199" s="24">
        <f>IF(COUNT(G199:J199)=0,"",N($E$8)+SUM(G$16:G199)-SUM(I$16:I199))</f>
        <v/>
      </c>
      <c r="L199" s="24">
        <f>IF(COUNT(G199:J199)=0,"",N($E$9)+SUM(H$16:H199)-SUM(J$16:J199))</f>
        <v/>
      </c>
      <c r="M199" s="25">
        <f>IF(COUNT(G199:J199)=0,"",IF(B199="","Enter the date",IF(D199="","Enter who was paid or who paid",IF(F199="","Pick a head of account",IF(O199="?","Pick a head from the list",IF(AND(O199&lt;&gt;"C1",O199&lt;&gt;"C2",N(G199)+N(H199)&gt;0,N(I199)+N(J199)&gt;0),"Put money in and money out on separate rows",IF(K199&lt;0,"Cash in hand below zero: an entry is missing or wrong",IF(AND(O199="C1",ROUND(N(I199)-N(H199),2)&lt;&gt;0),"Cash deposited: cash out and bank in should be equal",IF(AND(O199="C2",ROUND(N(J199)-N(G199),2)&lt;&gt;0),"Cash withdrawn: bank out and cash in should be equal",IF(P199&gt;10000,"Cash paid to this party today is over ₹10,000: not deductible, s.36(4)",IF(Q199&gt;35000,"Cash freight to this transporter today is over ₹35,000: not deductible, s.36(6)",IF(R199&gt;10000,"Asset paid in cash over ₹10,000 today: left out of its cost, s.39(2)",IF(AND(O199="T",N(G199)&gt;=20000),"Loan of ₹20,000 or more taken in cash: barred, s.185",IF(AND(O199="L",N(I199)&gt;=20000),"Loan of ₹20,000 or more repaid in cash: barred, s.188",IF(S199&gt;=200000,"₹2,00,000 or more in cash from this party today: barred, s.186",IF(T199&gt;=200000,"₹2,00,000 or more in cash for this event or order: barred, s.186","OK"))))))))))))))))</f>
        <v/>
      </c>
      <c r="O199">
        <f>IF(F199="","",IFERROR(VLOOKUP(F199,Lists!$A$2:$B$22,2,FALSE),"?"))</f>
        <v/>
      </c>
      <c r="P199">
        <f>IF(OR(O199&lt;&gt;"E",N(I199)=0),0,SUMIFS($I$16:$I$315,$B$16:$B$315,B199,$D$16:$D$315,D199,$O$16:$O$315,"E"))</f>
        <v/>
      </c>
      <c r="Q199">
        <f>IF(OR(O199&lt;&gt;"F",N(I199)=0),0,SUMIFS($I$16:$I$315,$B$16:$B$315,B199,$D$16:$D$315,D199,$O$16:$O$315,"F"))</f>
        <v/>
      </c>
      <c r="R199">
        <f>IF(OR(O199&lt;&gt;"A",N(I199)=0),0,SUMIFS($I$16:$I$315,$B$16:$B$315,B199,$D$16:$D$315,D199,$O$16:$O$315,"A"))</f>
        <v/>
      </c>
      <c r="S199">
        <f>IF(OR(O199&lt;&gt;"S",N(G199)=0),0,SUMIFS($G$16:$G$315,$B$16:$B$315,B199,$D$16:$D$315,D199,$O$16:$O$315,"S"))</f>
        <v/>
      </c>
      <c r="T199">
        <f>IF(OR(O199&lt;&gt;"S",E199="",N(G199)=0),0,SUMIFS($G$16:$G$315,$E$16:$E$315,E199,$O$16:$O$315,"S"))</f>
        <v/>
      </c>
      <c r="U199">
        <f>IF(O199="C2",0,N(G199))</f>
        <v/>
      </c>
      <c r="V199">
        <f>IF(O199="C1",0,N(I199))</f>
        <v/>
      </c>
      <c r="W199">
        <f>IF(O199="C1",0,N(H199))</f>
        <v/>
      </c>
      <c r="X199">
        <f>IF(O199="C2",0,N(J199))</f>
        <v/>
      </c>
      <c r="Y199">
        <f>IF(OR(M199="",M199="OK"),0,1)</f>
        <v/>
      </c>
    </row>
    <row r="200">
      <c r="B200" s="21" t="n"/>
      <c r="C200" s="22" t="n"/>
      <c r="D200" s="14" t="n"/>
      <c r="E200" s="22" t="n"/>
      <c r="F200" s="14" t="n"/>
      <c r="G200" s="23" t="n"/>
      <c r="H200" s="23" t="n"/>
      <c r="I200" s="23" t="n"/>
      <c r="J200" s="23" t="n"/>
      <c r="K200" s="24">
        <f>IF(COUNT(G200:J200)=0,"",N($E$8)+SUM(G$16:G200)-SUM(I$16:I200))</f>
        <v/>
      </c>
      <c r="L200" s="24">
        <f>IF(COUNT(G200:J200)=0,"",N($E$9)+SUM(H$16:H200)-SUM(J$16:J200))</f>
        <v/>
      </c>
      <c r="M200" s="25">
        <f>IF(COUNT(G200:J200)=0,"",IF(B200="","Enter the date",IF(D200="","Enter who was paid or who paid",IF(F200="","Pick a head of account",IF(O200="?","Pick a head from the list",IF(AND(O200&lt;&gt;"C1",O200&lt;&gt;"C2",N(G200)+N(H200)&gt;0,N(I200)+N(J200)&gt;0),"Put money in and money out on separate rows",IF(K200&lt;0,"Cash in hand below zero: an entry is missing or wrong",IF(AND(O200="C1",ROUND(N(I200)-N(H200),2)&lt;&gt;0),"Cash deposited: cash out and bank in should be equal",IF(AND(O200="C2",ROUND(N(J200)-N(G200),2)&lt;&gt;0),"Cash withdrawn: bank out and cash in should be equal",IF(P200&gt;10000,"Cash paid to this party today is over ₹10,000: not deductible, s.36(4)",IF(Q200&gt;35000,"Cash freight to this transporter today is over ₹35,000: not deductible, s.36(6)",IF(R200&gt;10000,"Asset paid in cash over ₹10,000 today: left out of its cost, s.39(2)",IF(AND(O200="T",N(G200)&gt;=20000),"Loan of ₹20,000 or more taken in cash: barred, s.185",IF(AND(O200="L",N(I200)&gt;=20000),"Loan of ₹20,000 or more repaid in cash: barred, s.188",IF(S200&gt;=200000,"₹2,00,000 or more in cash from this party today: barred, s.186",IF(T200&gt;=200000,"₹2,00,000 or more in cash for this event or order: barred, s.186","OK"))))))))))))))))</f>
        <v/>
      </c>
      <c r="O200">
        <f>IF(F200="","",IFERROR(VLOOKUP(F200,Lists!$A$2:$B$22,2,FALSE),"?"))</f>
        <v/>
      </c>
      <c r="P200">
        <f>IF(OR(O200&lt;&gt;"E",N(I200)=0),0,SUMIFS($I$16:$I$315,$B$16:$B$315,B200,$D$16:$D$315,D200,$O$16:$O$315,"E"))</f>
        <v/>
      </c>
      <c r="Q200">
        <f>IF(OR(O200&lt;&gt;"F",N(I200)=0),0,SUMIFS($I$16:$I$315,$B$16:$B$315,B200,$D$16:$D$315,D200,$O$16:$O$315,"F"))</f>
        <v/>
      </c>
      <c r="R200">
        <f>IF(OR(O200&lt;&gt;"A",N(I200)=0),0,SUMIFS($I$16:$I$315,$B$16:$B$315,B200,$D$16:$D$315,D200,$O$16:$O$315,"A"))</f>
        <v/>
      </c>
      <c r="S200">
        <f>IF(OR(O200&lt;&gt;"S",N(G200)=0),0,SUMIFS($G$16:$G$315,$B$16:$B$315,B200,$D$16:$D$315,D200,$O$16:$O$315,"S"))</f>
        <v/>
      </c>
      <c r="T200">
        <f>IF(OR(O200&lt;&gt;"S",E200="",N(G200)=0),0,SUMIFS($G$16:$G$315,$E$16:$E$315,E200,$O$16:$O$315,"S"))</f>
        <v/>
      </c>
      <c r="U200">
        <f>IF(O200="C2",0,N(G200))</f>
        <v/>
      </c>
      <c r="V200">
        <f>IF(O200="C1",0,N(I200))</f>
        <v/>
      </c>
      <c r="W200">
        <f>IF(O200="C1",0,N(H200))</f>
        <v/>
      </c>
      <c r="X200">
        <f>IF(O200="C2",0,N(J200))</f>
        <v/>
      </c>
      <c r="Y200">
        <f>IF(OR(M200="",M200="OK"),0,1)</f>
        <v/>
      </c>
    </row>
    <row r="201">
      <c r="B201" s="21" t="n"/>
      <c r="C201" s="22" t="n"/>
      <c r="D201" s="14" t="n"/>
      <c r="E201" s="22" t="n"/>
      <c r="F201" s="14" t="n"/>
      <c r="G201" s="23" t="n"/>
      <c r="H201" s="23" t="n"/>
      <c r="I201" s="23" t="n"/>
      <c r="J201" s="23" t="n"/>
      <c r="K201" s="24">
        <f>IF(COUNT(G201:J201)=0,"",N($E$8)+SUM(G$16:G201)-SUM(I$16:I201))</f>
        <v/>
      </c>
      <c r="L201" s="24">
        <f>IF(COUNT(G201:J201)=0,"",N($E$9)+SUM(H$16:H201)-SUM(J$16:J201))</f>
        <v/>
      </c>
      <c r="M201" s="25">
        <f>IF(COUNT(G201:J201)=0,"",IF(B201="","Enter the date",IF(D201="","Enter who was paid or who paid",IF(F201="","Pick a head of account",IF(O201="?","Pick a head from the list",IF(AND(O201&lt;&gt;"C1",O201&lt;&gt;"C2",N(G201)+N(H201)&gt;0,N(I201)+N(J201)&gt;0),"Put money in and money out on separate rows",IF(K201&lt;0,"Cash in hand below zero: an entry is missing or wrong",IF(AND(O201="C1",ROUND(N(I201)-N(H201),2)&lt;&gt;0),"Cash deposited: cash out and bank in should be equal",IF(AND(O201="C2",ROUND(N(J201)-N(G201),2)&lt;&gt;0),"Cash withdrawn: bank out and cash in should be equal",IF(P201&gt;10000,"Cash paid to this party today is over ₹10,000: not deductible, s.36(4)",IF(Q201&gt;35000,"Cash freight to this transporter today is over ₹35,000: not deductible, s.36(6)",IF(R201&gt;10000,"Asset paid in cash over ₹10,000 today: left out of its cost, s.39(2)",IF(AND(O201="T",N(G201)&gt;=20000),"Loan of ₹20,000 or more taken in cash: barred, s.185",IF(AND(O201="L",N(I201)&gt;=20000),"Loan of ₹20,000 or more repaid in cash: barred, s.188",IF(S201&gt;=200000,"₹2,00,000 or more in cash from this party today: barred, s.186",IF(T201&gt;=200000,"₹2,00,000 or more in cash for this event or order: barred, s.186","OK"))))))))))))))))</f>
        <v/>
      </c>
      <c r="O201">
        <f>IF(F201="","",IFERROR(VLOOKUP(F201,Lists!$A$2:$B$22,2,FALSE),"?"))</f>
        <v/>
      </c>
      <c r="P201">
        <f>IF(OR(O201&lt;&gt;"E",N(I201)=0),0,SUMIFS($I$16:$I$315,$B$16:$B$315,B201,$D$16:$D$315,D201,$O$16:$O$315,"E"))</f>
        <v/>
      </c>
      <c r="Q201">
        <f>IF(OR(O201&lt;&gt;"F",N(I201)=0),0,SUMIFS($I$16:$I$315,$B$16:$B$315,B201,$D$16:$D$315,D201,$O$16:$O$315,"F"))</f>
        <v/>
      </c>
      <c r="R201">
        <f>IF(OR(O201&lt;&gt;"A",N(I201)=0),0,SUMIFS($I$16:$I$315,$B$16:$B$315,B201,$D$16:$D$315,D201,$O$16:$O$315,"A"))</f>
        <v/>
      </c>
      <c r="S201">
        <f>IF(OR(O201&lt;&gt;"S",N(G201)=0),0,SUMIFS($G$16:$G$315,$B$16:$B$315,B201,$D$16:$D$315,D201,$O$16:$O$315,"S"))</f>
        <v/>
      </c>
      <c r="T201">
        <f>IF(OR(O201&lt;&gt;"S",E201="",N(G201)=0),0,SUMIFS($G$16:$G$315,$E$16:$E$315,E201,$O$16:$O$315,"S"))</f>
        <v/>
      </c>
      <c r="U201">
        <f>IF(O201="C2",0,N(G201))</f>
        <v/>
      </c>
      <c r="V201">
        <f>IF(O201="C1",0,N(I201))</f>
        <v/>
      </c>
      <c r="W201">
        <f>IF(O201="C1",0,N(H201))</f>
        <v/>
      </c>
      <c r="X201">
        <f>IF(O201="C2",0,N(J201))</f>
        <v/>
      </c>
      <c r="Y201">
        <f>IF(OR(M201="",M201="OK"),0,1)</f>
        <v/>
      </c>
    </row>
    <row r="202">
      <c r="B202" s="21" t="n"/>
      <c r="C202" s="22" t="n"/>
      <c r="D202" s="14" t="n"/>
      <c r="E202" s="22" t="n"/>
      <c r="F202" s="14" t="n"/>
      <c r="G202" s="23" t="n"/>
      <c r="H202" s="23" t="n"/>
      <c r="I202" s="23" t="n"/>
      <c r="J202" s="23" t="n"/>
      <c r="K202" s="24">
        <f>IF(COUNT(G202:J202)=0,"",N($E$8)+SUM(G$16:G202)-SUM(I$16:I202))</f>
        <v/>
      </c>
      <c r="L202" s="24">
        <f>IF(COUNT(G202:J202)=0,"",N($E$9)+SUM(H$16:H202)-SUM(J$16:J202))</f>
        <v/>
      </c>
      <c r="M202" s="25">
        <f>IF(COUNT(G202:J202)=0,"",IF(B202="","Enter the date",IF(D202="","Enter who was paid or who paid",IF(F202="","Pick a head of account",IF(O202="?","Pick a head from the list",IF(AND(O202&lt;&gt;"C1",O202&lt;&gt;"C2",N(G202)+N(H202)&gt;0,N(I202)+N(J202)&gt;0),"Put money in and money out on separate rows",IF(K202&lt;0,"Cash in hand below zero: an entry is missing or wrong",IF(AND(O202="C1",ROUND(N(I202)-N(H202),2)&lt;&gt;0),"Cash deposited: cash out and bank in should be equal",IF(AND(O202="C2",ROUND(N(J202)-N(G202),2)&lt;&gt;0),"Cash withdrawn: bank out and cash in should be equal",IF(P202&gt;10000,"Cash paid to this party today is over ₹10,000: not deductible, s.36(4)",IF(Q202&gt;35000,"Cash freight to this transporter today is over ₹35,000: not deductible, s.36(6)",IF(R202&gt;10000,"Asset paid in cash over ₹10,000 today: left out of its cost, s.39(2)",IF(AND(O202="T",N(G202)&gt;=20000),"Loan of ₹20,000 or more taken in cash: barred, s.185",IF(AND(O202="L",N(I202)&gt;=20000),"Loan of ₹20,000 or more repaid in cash: barred, s.188",IF(S202&gt;=200000,"₹2,00,000 or more in cash from this party today: barred, s.186",IF(T202&gt;=200000,"₹2,00,000 or more in cash for this event or order: barred, s.186","OK"))))))))))))))))</f>
        <v/>
      </c>
      <c r="O202">
        <f>IF(F202="","",IFERROR(VLOOKUP(F202,Lists!$A$2:$B$22,2,FALSE),"?"))</f>
        <v/>
      </c>
      <c r="P202">
        <f>IF(OR(O202&lt;&gt;"E",N(I202)=0),0,SUMIFS($I$16:$I$315,$B$16:$B$315,B202,$D$16:$D$315,D202,$O$16:$O$315,"E"))</f>
        <v/>
      </c>
      <c r="Q202">
        <f>IF(OR(O202&lt;&gt;"F",N(I202)=0),0,SUMIFS($I$16:$I$315,$B$16:$B$315,B202,$D$16:$D$315,D202,$O$16:$O$315,"F"))</f>
        <v/>
      </c>
      <c r="R202">
        <f>IF(OR(O202&lt;&gt;"A",N(I202)=0),0,SUMIFS($I$16:$I$315,$B$16:$B$315,B202,$D$16:$D$315,D202,$O$16:$O$315,"A"))</f>
        <v/>
      </c>
      <c r="S202">
        <f>IF(OR(O202&lt;&gt;"S",N(G202)=0),0,SUMIFS($G$16:$G$315,$B$16:$B$315,B202,$D$16:$D$315,D202,$O$16:$O$315,"S"))</f>
        <v/>
      </c>
      <c r="T202">
        <f>IF(OR(O202&lt;&gt;"S",E202="",N(G202)=0),0,SUMIFS($G$16:$G$315,$E$16:$E$315,E202,$O$16:$O$315,"S"))</f>
        <v/>
      </c>
      <c r="U202">
        <f>IF(O202="C2",0,N(G202))</f>
        <v/>
      </c>
      <c r="V202">
        <f>IF(O202="C1",0,N(I202))</f>
        <v/>
      </c>
      <c r="W202">
        <f>IF(O202="C1",0,N(H202))</f>
        <v/>
      </c>
      <c r="X202">
        <f>IF(O202="C2",0,N(J202))</f>
        <v/>
      </c>
      <c r="Y202">
        <f>IF(OR(M202="",M202="OK"),0,1)</f>
        <v/>
      </c>
    </row>
    <row r="203">
      <c r="B203" s="21" t="n"/>
      <c r="C203" s="22" t="n"/>
      <c r="D203" s="14" t="n"/>
      <c r="E203" s="22" t="n"/>
      <c r="F203" s="14" t="n"/>
      <c r="G203" s="23" t="n"/>
      <c r="H203" s="23" t="n"/>
      <c r="I203" s="23" t="n"/>
      <c r="J203" s="23" t="n"/>
      <c r="K203" s="24">
        <f>IF(COUNT(G203:J203)=0,"",N($E$8)+SUM(G$16:G203)-SUM(I$16:I203))</f>
        <v/>
      </c>
      <c r="L203" s="24">
        <f>IF(COUNT(G203:J203)=0,"",N($E$9)+SUM(H$16:H203)-SUM(J$16:J203))</f>
        <v/>
      </c>
      <c r="M203" s="25">
        <f>IF(COUNT(G203:J203)=0,"",IF(B203="","Enter the date",IF(D203="","Enter who was paid or who paid",IF(F203="","Pick a head of account",IF(O203="?","Pick a head from the list",IF(AND(O203&lt;&gt;"C1",O203&lt;&gt;"C2",N(G203)+N(H203)&gt;0,N(I203)+N(J203)&gt;0),"Put money in and money out on separate rows",IF(K203&lt;0,"Cash in hand below zero: an entry is missing or wrong",IF(AND(O203="C1",ROUND(N(I203)-N(H203),2)&lt;&gt;0),"Cash deposited: cash out and bank in should be equal",IF(AND(O203="C2",ROUND(N(J203)-N(G203),2)&lt;&gt;0),"Cash withdrawn: bank out and cash in should be equal",IF(P203&gt;10000,"Cash paid to this party today is over ₹10,000: not deductible, s.36(4)",IF(Q203&gt;35000,"Cash freight to this transporter today is over ₹35,000: not deductible, s.36(6)",IF(R203&gt;10000,"Asset paid in cash over ₹10,000 today: left out of its cost, s.39(2)",IF(AND(O203="T",N(G203)&gt;=20000),"Loan of ₹20,000 or more taken in cash: barred, s.185",IF(AND(O203="L",N(I203)&gt;=20000),"Loan of ₹20,000 or more repaid in cash: barred, s.188",IF(S203&gt;=200000,"₹2,00,000 or more in cash from this party today: barred, s.186",IF(T203&gt;=200000,"₹2,00,000 or more in cash for this event or order: barred, s.186","OK"))))))))))))))))</f>
        <v/>
      </c>
      <c r="O203">
        <f>IF(F203="","",IFERROR(VLOOKUP(F203,Lists!$A$2:$B$22,2,FALSE),"?"))</f>
        <v/>
      </c>
      <c r="P203">
        <f>IF(OR(O203&lt;&gt;"E",N(I203)=0),0,SUMIFS($I$16:$I$315,$B$16:$B$315,B203,$D$16:$D$315,D203,$O$16:$O$315,"E"))</f>
        <v/>
      </c>
      <c r="Q203">
        <f>IF(OR(O203&lt;&gt;"F",N(I203)=0),0,SUMIFS($I$16:$I$315,$B$16:$B$315,B203,$D$16:$D$315,D203,$O$16:$O$315,"F"))</f>
        <v/>
      </c>
      <c r="R203">
        <f>IF(OR(O203&lt;&gt;"A",N(I203)=0),0,SUMIFS($I$16:$I$315,$B$16:$B$315,B203,$D$16:$D$315,D203,$O$16:$O$315,"A"))</f>
        <v/>
      </c>
      <c r="S203">
        <f>IF(OR(O203&lt;&gt;"S",N(G203)=0),0,SUMIFS($G$16:$G$315,$B$16:$B$315,B203,$D$16:$D$315,D203,$O$16:$O$315,"S"))</f>
        <v/>
      </c>
      <c r="T203">
        <f>IF(OR(O203&lt;&gt;"S",E203="",N(G203)=0),0,SUMIFS($G$16:$G$315,$E$16:$E$315,E203,$O$16:$O$315,"S"))</f>
        <v/>
      </c>
      <c r="U203">
        <f>IF(O203="C2",0,N(G203))</f>
        <v/>
      </c>
      <c r="V203">
        <f>IF(O203="C1",0,N(I203))</f>
        <v/>
      </c>
      <c r="W203">
        <f>IF(O203="C1",0,N(H203))</f>
        <v/>
      </c>
      <c r="X203">
        <f>IF(O203="C2",0,N(J203))</f>
        <v/>
      </c>
      <c r="Y203">
        <f>IF(OR(M203="",M203="OK"),0,1)</f>
        <v/>
      </c>
    </row>
    <row r="204">
      <c r="B204" s="21" t="n"/>
      <c r="C204" s="22" t="n"/>
      <c r="D204" s="14" t="n"/>
      <c r="E204" s="22" t="n"/>
      <c r="F204" s="14" t="n"/>
      <c r="G204" s="23" t="n"/>
      <c r="H204" s="23" t="n"/>
      <c r="I204" s="23" t="n"/>
      <c r="J204" s="23" t="n"/>
      <c r="K204" s="24">
        <f>IF(COUNT(G204:J204)=0,"",N($E$8)+SUM(G$16:G204)-SUM(I$16:I204))</f>
        <v/>
      </c>
      <c r="L204" s="24">
        <f>IF(COUNT(G204:J204)=0,"",N($E$9)+SUM(H$16:H204)-SUM(J$16:J204))</f>
        <v/>
      </c>
      <c r="M204" s="25">
        <f>IF(COUNT(G204:J204)=0,"",IF(B204="","Enter the date",IF(D204="","Enter who was paid or who paid",IF(F204="","Pick a head of account",IF(O204="?","Pick a head from the list",IF(AND(O204&lt;&gt;"C1",O204&lt;&gt;"C2",N(G204)+N(H204)&gt;0,N(I204)+N(J204)&gt;0),"Put money in and money out on separate rows",IF(K204&lt;0,"Cash in hand below zero: an entry is missing or wrong",IF(AND(O204="C1",ROUND(N(I204)-N(H204),2)&lt;&gt;0),"Cash deposited: cash out and bank in should be equal",IF(AND(O204="C2",ROUND(N(J204)-N(G204),2)&lt;&gt;0),"Cash withdrawn: bank out and cash in should be equal",IF(P204&gt;10000,"Cash paid to this party today is over ₹10,000: not deductible, s.36(4)",IF(Q204&gt;35000,"Cash freight to this transporter today is over ₹35,000: not deductible, s.36(6)",IF(R204&gt;10000,"Asset paid in cash over ₹10,000 today: left out of its cost, s.39(2)",IF(AND(O204="T",N(G204)&gt;=20000),"Loan of ₹20,000 or more taken in cash: barred, s.185",IF(AND(O204="L",N(I204)&gt;=20000),"Loan of ₹20,000 or more repaid in cash: barred, s.188",IF(S204&gt;=200000,"₹2,00,000 or more in cash from this party today: barred, s.186",IF(T204&gt;=200000,"₹2,00,000 or more in cash for this event or order: barred, s.186","OK"))))))))))))))))</f>
        <v/>
      </c>
      <c r="O204">
        <f>IF(F204="","",IFERROR(VLOOKUP(F204,Lists!$A$2:$B$22,2,FALSE),"?"))</f>
        <v/>
      </c>
      <c r="P204">
        <f>IF(OR(O204&lt;&gt;"E",N(I204)=0),0,SUMIFS($I$16:$I$315,$B$16:$B$315,B204,$D$16:$D$315,D204,$O$16:$O$315,"E"))</f>
        <v/>
      </c>
      <c r="Q204">
        <f>IF(OR(O204&lt;&gt;"F",N(I204)=0),0,SUMIFS($I$16:$I$315,$B$16:$B$315,B204,$D$16:$D$315,D204,$O$16:$O$315,"F"))</f>
        <v/>
      </c>
      <c r="R204">
        <f>IF(OR(O204&lt;&gt;"A",N(I204)=0),0,SUMIFS($I$16:$I$315,$B$16:$B$315,B204,$D$16:$D$315,D204,$O$16:$O$315,"A"))</f>
        <v/>
      </c>
      <c r="S204">
        <f>IF(OR(O204&lt;&gt;"S",N(G204)=0),0,SUMIFS($G$16:$G$315,$B$16:$B$315,B204,$D$16:$D$315,D204,$O$16:$O$315,"S"))</f>
        <v/>
      </c>
      <c r="T204">
        <f>IF(OR(O204&lt;&gt;"S",E204="",N(G204)=0),0,SUMIFS($G$16:$G$315,$E$16:$E$315,E204,$O$16:$O$315,"S"))</f>
        <v/>
      </c>
      <c r="U204">
        <f>IF(O204="C2",0,N(G204))</f>
        <v/>
      </c>
      <c r="V204">
        <f>IF(O204="C1",0,N(I204))</f>
        <v/>
      </c>
      <c r="W204">
        <f>IF(O204="C1",0,N(H204))</f>
        <v/>
      </c>
      <c r="X204">
        <f>IF(O204="C2",0,N(J204))</f>
        <v/>
      </c>
      <c r="Y204">
        <f>IF(OR(M204="",M204="OK"),0,1)</f>
        <v/>
      </c>
    </row>
    <row r="205">
      <c r="B205" s="21" t="n"/>
      <c r="C205" s="22" t="n"/>
      <c r="D205" s="14" t="n"/>
      <c r="E205" s="22" t="n"/>
      <c r="F205" s="14" t="n"/>
      <c r="G205" s="23" t="n"/>
      <c r="H205" s="23" t="n"/>
      <c r="I205" s="23" t="n"/>
      <c r="J205" s="23" t="n"/>
      <c r="K205" s="24">
        <f>IF(COUNT(G205:J205)=0,"",N($E$8)+SUM(G$16:G205)-SUM(I$16:I205))</f>
        <v/>
      </c>
      <c r="L205" s="24">
        <f>IF(COUNT(G205:J205)=0,"",N($E$9)+SUM(H$16:H205)-SUM(J$16:J205))</f>
        <v/>
      </c>
      <c r="M205" s="25">
        <f>IF(COUNT(G205:J205)=0,"",IF(B205="","Enter the date",IF(D205="","Enter who was paid or who paid",IF(F205="","Pick a head of account",IF(O205="?","Pick a head from the list",IF(AND(O205&lt;&gt;"C1",O205&lt;&gt;"C2",N(G205)+N(H205)&gt;0,N(I205)+N(J205)&gt;0),"Put money in and money out on separate rows",IF(K205&lt;0,"Cash in hand below zero: an entry is missing or wrong",IF(AND(O205="C1",ROUND(N(I205)-N(H205),2)&lt;&gt;0),"Cash deposited: cash out and bank in should be equal",IF(AND(O205="C2",ROUND(N(J205)-N(G205),2)&lt;&gt;0),"Cash withdrawn: bank out and cash in should be equal",IF(P205&gt;10000,"Cash paid to this party today is over ₹10,000: not deductible, s.36(4)",IF(Q205&gt;35000,"Cash freight to this transporter today is over ₹35,000: not deductible, s.36(6)",IF(R205&gt;10000,"Asset paid in cash over ₹10,000 today: left out of its cost, s.39(2)",IF(AND(O205="T",N(G205)&gt;=20000),"Loan of ₹20,000 or more taken in cash: barred, s.185",IF(AND(O205="L",N(I205)&gt;=20000),"Loan of ₹20,000 or more repaid in cash: barred, s.188",IF(S205&gt;=200000,"₹2,00,000 or more in cash from this party today: barred, s.186",IF(T205&gt;=200000,"₹2,00,000 or more in cash for this event or order: barred, s.186","OK"))))))))))))))))</f>
        <v/>
      </c>
      <c r="O205">
        <f>IF(F205="","",IFERROR(VLOOKUP(F205,Lists!$A$2:$B$22,2,FALSE),"?"))</f>
        <v/>
      </c>
      <c r="P205">
        <f>IF(OR(O205&lt;&gt;"E",N(I205)=0),0,SUMIFS($I$16:$I$315,$B$16:$B$315,B205,$D$16:$D$315,D205,$O$16:$O$315,"E"))</f>
        <v/>
      </c>
      <c r="Q205">
        <f>IF(OR(O205&lt;&gt;"F",N(I205)=0),0,SUMIFS($I$16:$I$315,$B$16:$B$315,B205,$D$16:$D$315,D205,$O$16:$O$315,"F"))</f>
        <v/>
      </c>
      <c r="R205">
        <f>IF(OR(O205&lt;&gt;"A",N(I205)=0),0,SUMIFS($I$16:$I$315,$B$16:$B$315,B205,$D$16:$D$315,D205,$O$16:$O$315,"A"))</f>
        <v/>
      </c>
      <c r="S205">
        <f>IF(OR(O205&lt;&gt;"S",N(G205)=0),0,SUMIFS($G$16:$G$315,$B$16:$B$315,B205,$D$16:$D$315,D205,$O$16:$O$315,"S"))</f>
        <v/>
      </c>
      <c r="T205">
        <f>IF(OR(O205&lt;&gt;"S",E205="",N(G205)=0),0,SUMIFS($G$16:$G$315,$E$16:$E$315,E205,$O$16:$O$315,"S"))</f>
        <v/>
      </c>
      <c r="U205">
        <f>IF(O205="C2",0,N(G205))</f>
        <v/>
      </c>
      <c r="V205">
        <f>IF(O205="C1",0,N(I205))</f>
        <v/>
      </c>
      <c r="W205">
        <f>IF(O205="C1",0,N(H205))</f>
        <v/>
      </c>
      <c r="X205">
        <f>IF(O205="C2",0,N(J205))</f>
        <v/>
      </c>
      <c r="Y205">
        <f>IF(OR(M205="",M205="OK"),0,1)</f>
        <v/>
      </c>
    </row>
    <row r="206">
      <c r="B206" s="21" t="n"/>
      <c r="C206" s="22" t="n"/>
      <c r="D206" s="14" t="n"/>
      <c r="E206" s="22" t="n"/>
      <c r="F206" s="14" t="n"/>
      <c r="G206" s="23" t="n"/>
      <c r="H206" s="23" t="n"/>
      <c r="I206" s="23" t="n"/>
      <c r="J206" s="23" t="n"/>
      <c r="K206" s="24">
        <f>IF(COUNT(G206:J206)=0,"",N($E$8)+SUM(G$16:G206)-SUM(I$16:I206))</f>
        <v/>
      </c>
      <c r="L206" s="24">
        <f>IF(COUNT(G206:J206)=0,"",N($E$9)+SUM(H$16:H206)-SUM(J$16:J206))</f>
        <v/>
      </c>
      <c r="M206" s="25">
        <f>IF(COUNT(G206:J206)=0,"",IF(B206="","Enter the date",IF(D206="","Enter who was paid or who paid",IF(F206="","Pick a head of account",IF(O206="?","Pick a head from the list",IF(AND(O206&lt;&gt;"C1",O206&lt;&gt;"C2",N(G206)+N(H206)&gt;0,N(I206)+N(J206)&gt;0),"Put money in and money out on separate rows",IF(K206&lt;0,"Cash in hand below zero: an entry is missing or wrong",IF(AND(O206="C1",ROUND(N(I206)-N(H206),2)&lt;&gt;0),"Cash deposited: cash out and bank in should be equal",IF(AND(O206="C2",ROUND(N(J206)-N(G206),2)&lt;&gt;0),"Cash withdrawn: bank out and cash in should be equal",IF(P206&gt;10000,"Cash paid to this party today is over ₹10,000: not deductible, s.36(4)",IF(Q206&gt;35000,"Cash freight to this transporter today is over ₹35,000: not deductible, s.36(6)",IF(R206&gt;10000,"Asset paid in cash over ₹10,000 today: left out of its cost, s.39(2)",IF(AND(O206="T",N(G206)&gt;=20000),"Loan of ₹20,000 or more taken in cash: barred, s.185",IF(AND(O206="L",N(I206)&gt;=20000),"Loan of ₹20,000 or more repaid in cash: barred, s.188",IF(S206&gt;=200000,"₹2,00,000 or more in cash from this party today: barred, s.186",IF(T206&gt;=200000,"₹2,00,000 or more in cash for this event or order: barred, s.186","OK"))))))))))))))))</f>
        <v/>
      </c>
      <c r="O206">
        <f>IF(F206="","",IFERROR(VLOOKUP(F206,Lists!$A$2:$B$22,2,FALSE),"?"))</f>
        <v/>
      </c>
      <c r="P206">
        <f>IF(OR(O206&lt;&gt;"E",N(I206)=0),0,SUMIFS($I$16:$I$315,$B$16:$B$315,B206,$D$16:$D$315,D206,$O$16:$O$315,"E"))</f>
        <v/>
      </c>
      <c r="Q206">
        <f>IF(OR(O206&lt;&gt;"F",N(I206)=0),0,SUMIFS($I$16:$I$315,$B$16:$B$315,B206,$D$16:$D$315,D206,$O$16:$O$315,"F"))</f>
        <v/>
      </c>
      <c r="R206">
        <f>IF(OR(O206&lt;&gt;"A",N(I206)=0),0,SUMIFS($I$16:$I$315,$B$16:$B$315,B206,$D$16:$D$315,D206,$O$16:$O$315,"A"))</f>
        <v/>
      </c>
      <c r="S206">
        <f>IF(OR(O206&lt;&gt;"S",N(G206)=0),0,SUMIFS($G$16:$G$315,$B$16:$B$315,B206,$D$16:$D$315,D206,$O$16:$O$315,"S"))</f>
        <v/>
      </c>
      <c r="T206">
        <f>IF(OR(O206&lt;&gt;"S",E206="",N(G206)=0),0,SUMIFS($G$16:$G$315,$E$16:$E$315,E206,$O$16:$O$315,"S"))</f>
        <v/>
      </c>
      <c r="U206">
        <f>IF(O206="C2",0,N(G206))</f>
        <v/>
      </c>
      <c r="V206">
        <f>IF(O206="C1",0,N(I206))</f>
        <v/>
      </c>
      <c r="W206">
        <f>IF(O206="C1",0,N(H206))</f>
        <v/>
      </c>
      <c r="X206">
        <f>IF(O206="C2",0,N(J206))</f>
        <v/>
      </c>
      <c r="Y206">
        <f>IF(OR(M206="",M206="OK"),0,1)</f>
        <v/>
      </c>
    </row>
    <row r="207">
      <c r="B207" s="21" t="n"/>
      <c r="C207" s="22" t="n"/>
      <c r="D207" s="14" t="n"/>
      <c r="E207" s="22" t="n"/>
      <c r="F207" s="14" t="n"/>
      <c r="G207" s="23" t="n"/>
      <c r="H207" s="23" t="n"/>
      <c r="I207" s="23" t="n"/>
      <c r="J207" s="23" t="n"/>
      <c r="K207" s="24">
        <f>IF(COUNT(G207:J207)=0,"",N($E$8)+SUM(G$16:G207)-SUM(I$16:I207))</f>
        <v/>
      </c>
      <c r="L207" s="24">
        <f>IF(COUNT(G207:J207)=0,"",N($E$9)+SUM(H$16:H207)-SUM(J$16:J207))</f>
        <v/>
      </c>
      <c r="M207" s="25">
        <f>IF(COUNT(G207:J207)=0,"",IF(B207="","Enter the date",IF(D207="","Enter who was paid or who paid",IF(F207="","Pick a head of account",IF(O207="?","Pick a head from the list",IF(AND(O207&lt;&gt;"C1",O207&lt;&gt;"C2",N(G207)+N(H207)&gt;0,N(I207)+N(J207)&gt;0),"Put money in and money out on separate rows",IF(K207&lt;0,"Cash in hand below zero: an entry is missing or wrong",IF(AND(O207="C1",ROUND(N(I207)-N(H207),2)&lt;&gt;0),"Cash deposited: cash out and bank in should be equal",IF(AND(O207="C2",ROUND(N(J207)-N(G207),2)&lt;&gt;0),"Cash withdrawn: bank out and cash in should be equal",IF(P207&gt;10000,"Cash paid to this party today is over ₹10,000: not deductible, s.36(4)",IF(Q207&gt;35000,"Cash freight to this transporter today is over ₹35,000: not deductible, s.36(6)",IF(R207&gt;10000,"Asset paid in cash over ₹10,000 today: left out of its cost, s.39(2)",IF(AND(O207="T",N(G207)&gt;=20000),"Loan of ₹20,000 or more taken in cash: barred, s.185",IF(AND(O207="L",N(I207)&gt;=20000),"Loan of ₹20,000 or more repaid in cash: barred, s.188",IF(S207&gt;=200000,"₹2,00,000 or more in cash from this party today: barred, s.186",IF(T207&gt;=200000,"₹2,00,000 or more in cash for this event or order: barred, s.186","OK"))))))))))))))))</f>
        <v/>
      </c>
      <c r="O207">
        <f>IF(F207="","",IFERROR(VLOOKUP(F207,Lists!$A$2:$B$22,2,FALSE),"?"))</f>
        <v/>
      </c>
      <c r="P207">
        <f>IF(OR(O207&lt;&gt;"E",N(I207)=0),0,SUMIFS($I$16:$I$315,$B$16:$B$315,B207,$D$16:$D$315,D207,$O$16:$O$315,"E"))</f>
        <v/>
      </c>
      <c r="Q207">
        <f>IF(OR(O207&lt;&gt;"F",N(I207)=0),0,SUMIFS($I$16:$I$315,$B$16:$B$315,B207,$D$16:$D$315,D207,$O$16:$O$315,"F"))</f>
        <v/>
      </c>
      <c r="R207">
        <f>IF(OR(O207&lt;&gt;"A",N(I207)=0),0,SUMIFS($I$16:$I$315,$B$16:$B$315,B207,$D$16:$D$315,D207,$O$16:$O$315,"A"))</f>
        <v/>
      </c>
      <c r="S207">
        <f>IF(OR(O207&lt;&gt;"S",N(G207)=0),0,SUMIFS($G$16:$G$315,$B$16:$B$315,B207,$D$16:$D$315,D207,$O$16:$O$315,"S"))</f>
        <v/>
      </c>
      <c r="T207">
        <f>IF(OR(O207&lt;&gt;"S",E207="",N(G207)=0),0,SUMIFS($G$16:$G$315,$E$16:$E$315,E207,$O$16:$O$315,"S"))</f>
        <v/>
      </c>
      <c r="U207">
        <f>IF(O207="C2",0,N(G207))</f>
        <v/>
      </c>
      <c r="V207">
        <f>IF(O207="C1",0,N(I207))</f>
        <v/>
      </c>
      <c r="W207">
        <f>IF(O207="C1",0,N(H207))</f>
        <v/>
      </c>
      <c r="X207">
        <f>IF(O207="C2",0,N(J207))</f>
        <v/>
      </c>
      <c r="Y207">
        <f>IF(OR(M207="",M207="OK"),0,1)</f>
        <v/>
      </c>
    </row>
    <row r="208">
      <c r="B208" s="21" t="n"/>
      <c r="C208" s="22" t="n"/>
      <c r="D208" s="14" t="n"/>
      <c r="E208" s="22" t="n"/>
      <c r="F208" s="14" t="n"/>
      <c r="G208" s="23" t="n"/>
      <c r="H208" s="23" t="n"/>
      <c r="I208" s="23" t="n"/>
      <c r="J208" s="23" t="n"/>
      <c r="K208" s="24">
        <f>IF(COUNT(G208:J208)=0,"",N($E$8)+SUM(G$16:G208)-SUM(I$16:I208))</f>
        <v/>
      </c>
      <c r="L208" s="24">
        <f>IF(COUNT(G208:J208)=0,"",N($E$9)+SUM(H$16:H208)-SUM(J$16:J208))</f>
        <v/>
      </c>
      <c r="M208" s="25">
        <f>IF(COUNT(G208:J208)=0,"",IF(B208="","Enter the date",IF(D208="","Enter who was paid or who paid",IF(F208="","Pick a head of account",IF(O208="?","Pick a head from the list",IF(AND(O208&lt;&gt;"C1",O208&lt;&gt;"C2",N(G208)+N(H208)&gt;0,N(I208)+N(J208)&gt;0),"Put money in and money out on separate rows",IF(K208&lt;0,"Cash in hand below zero: an entry is missing or wrong",IF(AND(O208="C1",ROUND(N(I208)-N(H208),2)&lt;&gt;0),"Cash deposited: cash out and bank in should be equal",IF(AND(O208="C2",ROUND(N(J208)-N(G208),2)&lt;&gt;0),"Cash withdrawn: bank out and cash in should be equal",IF(P208&gt;10000,"Cash paid to this party today is over ₹10,000: not deductible, s.36(4)",IF(Q208&gt;35000,"Cash freight to this transporter today is over ₹35,000: not deductible, s.36(6)",IF(R208&gt;10000,"Asset paid in cash over ₹10,000 today: left out of its cost, s.39(2)",IF(AND(O208="T",N(G208)&gt;=20000),"Loan of ₹20,000 or more taken in cash: barred, s.185",IF(AND(O208="L",N(I208)&gt;=20000),"Loan of ₹20,000 or more repaid in cash: barred, s.188",IF(S208&gt;=200000,"₹2,00,000 or more in cash from this party today: barred, s.186",IF(T208&gt;=200000,"₹2,00,000 or more in cash for this event or order: barred, s.186","OK"))))))))))))))))</f>
        <v/>
      </c>
      <c r="O208">
        <f>IF(F208="","",IFERROR(VLOOKUP(F208,Lists!$A$2:$B$22,2,FALSE),"?"))</f>
        <v/>
      </c>
      <c r="P208">
        <f>IF(OR(O208&lt;&gt;"E",N(I208)=0),0,SUMIFS($I$16:$I$315,$B$16:$B$315,B208,$D$16:$D$315,D208,$O$16:$O$315,"E"))</f>
        <v/>
      </c>
      <c r="Q208">
        <f>IF(OR(O208&lt;&gt;"F",N(I208)=0),0,SUMIFS($I$16:$I$315,$B$16:$B$315,B208,$D$16:$D$315,D208,$O$16:$O$315,"F"))</f>
        <v/>
      </c>
      <c r="R208">
        <f>IF(OR(O208&lt;&gt;"A",N(I208)=0),0,SUMIFS($I$16:$I$315,$B$16:$B$315,B208,$D$16:$D$315,D208,$O$16:$O$315,"A"))</f>
        <v/>
      </c>
      <c r="S208">
        <f>IF(OR(O208&lt;&gt;"S",N(G208)=0),0,SUMIFS($G$16:$G$315,$B$16:$B$315,B208,$D$16:$D$315,D208,$O$16:$O$315,"S"))</f>
        <v/>
      </c>
      <c r="T208">
        <f>IF(OR(O208&lt;&gt;"S",E208="",N(G208)=0),0,SUMIFS($G$16:$G$315,$E$16:$E$315,E208,$O$16:$O$315,"S"))</f>
        <v/>
      </c>
      <c r="U208">
        <f>IF(O208="C2",0,N(G208))</f>
        <v/>
      </c>
      <c r="V208">
        <f>IF(O208="C1",0,N(I208))</f>
        <v/>
      </c>
      <c r="W208">
        <f>IF(O208="C1",0,N(H208))</f>
        <v/>
      </c>
      <c r="X208">
        <f>IF(O208="C2",0,N(J208))</f>
        <v/>
      </c>
      <c r="Y208">
        <f>IF(OR(M208="",M208="OK"),0,1)</f>
        <v/>
      </c>
    </row>
    <row r="209">
      <c r="B209" s="21" t="n"/>
      <c r="C209" s="22" t="n"/>
      <c r="D209" s="14" t="n"/>
      <c r="E209" s="22" t="n"/>
      <c r="F209" s="14" t="n"/>
      <c r="G209" s="23" t="n"/>
      <c r="H209" s="23" t="n"/>
      <c r="I209" s="23" t="n"/>
      <c r="J209" s="23" t="n"/>
      <c r="K209" s="24">
        <f>IF(COUNT(G209:J209)=0,"",N($E$8)+SUM(G$16:G209)-SUM(I$16:I209))</f>
        <v/>
      </c>
      <c r="L209" s="24">
        <f>IF(COUNT(G209:J209)=0,"",N($E$9)+SUM(H$16:H209)-SUM(J$16:J209))</f>
        <v/>
      </c>
      <c r="M209" s="25">
        <f>IF(COUNT(G209:J209)=0,"",IF(B209="","Enter the date",IF(D209="","Enter who was paid or who paid",IF(F209="","Pick a head of account",IF(O209="?","Pick a head from the list",IF(AND(O209&lt;&gt;"C1",O209&lt;&gt;"C2",N(G209)+N(H209)&gt;0,N(I209)+N(J209)&gt;0),"Put money in and money out on separate rows",IF(K209&lt;0,"Cash in hand below zero: an entry is missing or wrong",IF(AND(O209="C1",ROUND(N(I209)-N(H209),2)&lt;&gt;0),"Cash deposited: cash out and bank in should be equal",IF(AND(O209="C2",ROUND(N(J209)-N(G209),2)&lt;&gt;0),"Cash withdrawn: bank out and cash in should be equal",IF(P209&gt;10000,"Cash paid to this party today is over ₹10,000: not deductible, s.36(4)",IF(Q209&gt;35000,"Cash freight to this transporter today is over ₹35,000: not deductible, s.36(6)",IF(R209&gt;10000,"Asset paid in cash over ₹10,000 today: left out of its cost, s.39(2)",IF(AND(O209="T",N(G209)&gt;=20000),"Loan of ₹20,000 or more taken in cash: barred, s.185",IF(AND(O209="L",N(I209)&gt;=20000),"Loan of ₹20,000 or more repaid in cash: barred, s.188",IF(S209&gt;=200000,"₹2,00,000 or more in cash from this party today: barred, s.186",IF(T209&gt;=200000,"₹2,00,000 or more in cash for this event or order: barred, s.186","OK"))))))))))))))))</f>
        <v/>
      </c>
      <c r="O209">
        <f>IF(F209="","",IFERROR(VLOOKUP(F209,Lists!$A$2:$B$22,2,FALSE),"?"))</f>
        <v/>
      </c>
      <c r="P209">
        <f>IF(OR(O209&lt;&gt;"E",N(I209)=0),0,SUMIFS($I$16:$I$315,$B$16:$B$315,B209,$D$16:$D$315,D209,$O$16:$O$315,"E"))</f>
        <v/>
      </c>
      <c r="Q209">
        <f>IF(OR(O209&lt;&gt;"F",N(I209)=0),0,SUMIFS($I$16:$I$315,$B$16:$B$315,B209,$D$16:$D$315,D209,$O$16:$O$315,"F"))</f>
        <v/>
      </c>
      <c r="R209">
        <f>IF(OR(O209&lt;&gt;"A",N(I209)=0),0,SUMIFS($I$16:$I$315,$B$16:$B$315,B209,$D$16:$D$315,D209,$O$16:$O$315,"A"))</f>
        <v/>
      </c>
      <c r="S209">
        <f>IF(OR(O209&lt;&gt;"S",N(G209)=0),0,SUMIFS($G$16:$G$315,$B$16:$B$315,B209,$D$16:$D$315,D209,$O$16:$O$315,"S"))</f>
        <v/>
      </c>
      <c r="T209">
        <f>IF(OR(O209&lt;&gt;"S",E209="",N(G209)=0),0,SUMIFS($G$16:$G$315,$E$16:$E$315,E209,$O$16:$O$315,"S"))</f>
        <v/>
      </c>
      <c r="U209">
        <f>IF(O209="C2",0,N(G209))</f>
        <v/>
      </c>
      <c r="V209">
        <f>IF(O209="C1",0,N(I209))</f>
        <v/>
      </c>
      <c r="W209">
        <f>IF(O209="C1",0,N(H209))</f>
        <v/>
      </c>
      <c r="X209">
        <f>IF(O209="C2",0,N(J209))</f>
        <v/>
      </c>
      <c r="Y209">
        <f>IF(OR(M209="",M209="OK"),0,1)</f>
        <v/>
      </c>
    </row>
    <row r="210">
      <c r="B210" s="21" t="n"/>
      <c r="C210" s="22" t="n"/>
      <c r="D210" s="14" t="n"/>
      <c r="E210" s="22" t="n"/>
      <c r="F210" s="14" t="n"/>
      <c r="G210" s="23" t="n"/>
      <c r="H210" s="23" t="n"/>
      <c r="I210" s="23" t="n"/>
      <c r="J210" s="23" t="n"/>
      <c r="K210" s="24">
        <f>IF(COUNT(G210:J210)=0,"",N($E$8)+SUM(G$16:G210)-SUM(I$16:I210))</f>
        <v/>
      </c>
      <c r="L210" s="24">
        <f>IF(COUNT(G210:J210)=0,"",N($E$9)+SUM(H$16:H210)-SUM(J$16:J210))</f>
        <v/>
      </c>
      <c r="M210" s="25">
        <f>IF(COUNT(G210:J210)=0,"",IF(B210="","Enter the date",IF(D210="","Enter who was paid or who paid",IF(F210="","Pick a head of account",IF(O210="?","Pick a head from the list",IF(AND(O210&lt;&gt;"C1",O210&lt;&gt;"C2",N(G210)+N(H210)&gt;0,N(I210)+N(J210)&gt;0),"Put money in and money out on separate rows",IF(K210&lt;0,"Cash in hand below zero: an entry is missing or wrong",IF(AND(O210="C1",ROUND(N(I210)-N(H210),2)&lt;&gt;0),"Cash deposited: cash out and bank in should be equal",IF(AND(O210="C2",ROUND(N(J210)-N(G210),2)&lt;&gt;0),"Cash withdrawn: bank out and cash in should be equal",IF(P210&gt;10000,"Cash paid to this party today is over ₹10,000: not deductible, s.36(4)",IF(Q210&gt;35000,"Cash freight to this transporter today is over ₹35,000: not deductible, s.36(6)",IF(R210&gt;10000,"Asset paid in cash over ₹10,000 today: left out of its cost, s.39(2)",IF(AND(O210="T",N(G210)&gt;=20000),"Loan of ₹20,000 or more taken in cash: barred, s.185",IF(AND(O210="L",N(I210)&gt;=20000),"Loan of ₹20,000 or more repaid in cash: barred, s.188",IF(S210&gt;=200000,"₹2,00,000 or more in cash from this party today: barred, s.186",IF(T210&gt;=200000,"₹2,00,000 or more in cash for this event or order: barred, s.186","OK"))))))))))))))))</f>
        <v/>
      </c>
      <c r="O210">
        <f>IF(F210="","",IFERROR(VLOOKUP(F210,Lists!$A$2:$B$22,2,FALSE),"?"))</f>
        <v/>
      </c>
      <c r="P210">
        <f>IF(OR(O210&lt;&gt;"E",N(I210)=0),0,SUMIFS($I$16:$I$315,$B$16:$B$315,B210,$D$16:$D$315,D210,$O$16:$O$315,"E"))</f>
        <v/>
      </c>
      <c r="Q210">
        <f>IF(OR(O210&lt;&gt;"F",N(I210)=0),0,SUMIFS($I$16:$I$315,$B$16:$B$315,B210,$D$16:$D$315,D210,$O$16:$O$315,"F"))</f>
        <v/>
      </c>
      <c r="R210">
        <f>IF(OR(O210&lt;&gt;"A",N(I210)=0),0,SUMIFS($I$16:$I$315,$B$16:$B$315,B210,$D$16:$D$315,D210,$O$16:$O$315,"A"))</f>
        <v/>
      </c>
      <c r="S210">
        <f>IF(OR(O210&lt;&gt;"S",N(G210)=0),0,SUMIFS($G$16:$G$315,$B$16:$B$315,B210,$D$16:$D$315,D210,$O$16:$O$315,"S"))</f>
        <v/>
      </c>
      <c r="T210">
        <f>IF(OR(O210&lt;&gt;"S",E210="",N(G210)=0),0,SUMIFS($G$16:$G$315,$E$16:$E$315,E210,$O$16:$O$315,"S"))</f>
        <v/>
      </c>
      <c r="U210">
        <f>IF(O210="C2",0,N(G210))</f>
        <v/>
      </c>
      <c r="V210">
        <f>IF(O210="C1",0,N(I210))</f>
        <v/>
      </c>
      <c r="W210">
        <f>IF(O210="C1",0,N(H210))</f>
        <v/>
      </c>
      <c r="X210">
        <f>IF(O210="C2",0,N(J210))</f>
        <v/>
      </c>
      <c r="Y210">
        <f>IF(OR(M210="",M210="OK"),0,1)</f>
        <v/>
      </c>
    </row>
    <row r="211">
      <c r="B211" s="21" t="n"/>
      <c r="C211" s="22" t="n"/>
      <c r="D211" s="14" t="n"/>
      <c r="E211" s="22" t="n"/>
      <c r="F211" s="14" t="n"/>
      <c r="G211" s="23" t="n"/>
      <c r="H211" s="23" t="n"/>
      <c r="I211" s="23" t="n"/>
      <c r="J211" s="23" t="n"/>
      <c r="K211" s="24">
        <f>IF(COUNT(G211:J211)=0,"",N($E$8)+SUM(G$16:G211)-SUM(I$16:I211))</f>
        <v/>
      </c>
      <c r="L211" s="24">
        <f>IF(COUNT(G211:J211)=0,"",N($E$9)+SUM(H$16:H211)-SUM(J$16:J211))</f>
        <v/>
      </c>
      <c r="M211" s="25">
        <f>IF(COUNT(G211:J211)=0,"",IF(B211="","Enter the date",IF(D211="","Enter who was paid or who paid",IF(F211="","Pick a head of account",IF(O211="?","Pick a head from the list",IF(AND(O211&lt;&gt;"C1",O211&lt;&gt;"C2",N(G211)+N(H211)&gt;0,N(I211)+N(J211)&gt;0),"Put money in and money out on separate rows",IF(K211&lt;0,"Cash in hand below zero: an entry is missing or wrong",IF(AND(O211="C1",ROUND(N(I211)-N(H211),2)&lt;&gt;0),"Cash deposited: cash out and bank in should be equal",IF(AND(O211="C2",ROUND(N(J211)-N(G211),2)&lt;&gt;0),"Cash withdrawn: bank out and cash in should be equal",IF(P211&gt;10000,"Cash paid to this party today is over ₹10,000: not deductible, s.36(4)",IF(Q211&gt;35000,"Cash freight to this transporter today is over ₹35,000: not deductible, s.36(6)",IF(R211&gt;10000,"Asset paid in cash over ₹10,000 today: left out of its cost, s.39(2)",IF(AND(O211="T",N(G211)&gt;=20000),"Loan of ₹20,000 or more taken in cash: barred, s.185",IF(AND(O211="L",N(I211)&gt;=20000),"Loan of ₹20,000 or more repaid in cash: barred, s.188",IF(S211&gt;=200000,"₹2,00,000 or more in cash from this party today: barred, s.186",IF(T211&gt;=200000,"₹2,00,000 or more in cash for this event or order: barred, s.186","OK"))))))))))))))))</f>
        <v/>
      </c>
      <c r="O211">
        <f>IF(F211="","",IFERROR(VLOOKUP(F211,Lists!$A$2:$B$22,2,FALSE),"?"))</f>
        <v/>
      </c>
      <c r="P211">
        <f>IF(OR(O211&lt;&gt;"E",N(I211)=0),0,SUMIFS($I$16:$I$315,$B$16:$B$315,B211,$D$16:$D$315,D211,$O$16:$O$315,"E"))</f>
        <v/>
      </c>
      <c r="Q211">
        <f>IF(OR(O211&lt;&gt;"F",N(I211)=0),0,SUMIFS($I$16:$I$315,$B$16:$B$315,B211,$D$16:$D$315,D211,$O$16:$O$315,"F"))</f>
        <v/>
      </c>
      <c r="R211">
        <f>IF(OR(O211&lt;&gt;"A",N(I211)=0),0,SUMIFS($I$16:$I$315,$B$16:$B$315,B211,$D$16:$D$315,D211,$O$16:$O$315,"A"))</f>
        <v/>
      </c>
      <c r="S211">
        <f>IF(OR(O211&lt;&gt;"S",N(G211)=0),0,SUMIFS($G$16:$G$315,$B$16:$B$315,B211,$D$16:$D$315,D211,$O$16:$O$315,"S"))</f>
        <v/>
      </c>
      <c r="T211">
        <f>IF(OR(O211&lt;&gt;"S",E211="",N(G211)=0),0,SUMIFS($G$16:$G$315,$E$16:$E$315,E211,$O$16:$O$315,"S"))</f>
        <v/>
      </c>
      <c r="U211">
        <f>IF(O211="C2",0,N(G211))</f>
        <v/>
      </c>
      <c r="V211">
        <f>IF(O211="C1",0,N(I211))</f>
        <v/>
      </c>
      <c r="W211">
        <f>IF(O211="C1",0,N(H211))</f>
        <v/>
      </c>
      <c r="X211">
        <f>IF(O211="C2",0,N(J211))</f>
        <v/>
      </c>
      <c r="Y211">
        <f>IF(OR(M211="",M211="OK"),0,1)</f>
        <v/>
      </c>
    </row>
    <row r="212">
      <c r="B212" s="21" t="n"/>
      <c r="C212" s="22" t="n"/>
      <c r="D212" s="14" t="n"/>
      <c r="E212" s="22" t="n"/>
      <c r="F212" s="14" t="n"/>
      <c r="G212" s="23" t="n"/>
      <c r="H212" s="23" t="n"/>
      <c r="I212" s="23" t="n"/>
      <c r="J212" s="23" t="n"/>
      <c r="K212" s="24">
        <f>IF(COUNT(G212:J212)=0,"",N($E$8)+SUM(G$16:G212)-SUM(I$16:I212))</f>
        <v/>
      </c>
      <c r="L212" s="24">
        <f>IF(COUNT(G212:J212)=0,"",N($E$9)+SUM(H$16:H212)-SUM(J$16:J212))</f>
        <v/>
      </c>
      <c r="M212" s="25">
        <f>IF(COUNT(G212:J212)=0,"",IF(B212="","Enter the date",IF(D212="","Enter who was paid or who paid",IF(F212="","Pick a head of account",IF(O212="?","Pick a head from the list",IF(AND(O212&lt;&gt;"C1",O212&lt;&gt;"C2",N(G212)+N(H212)&gt;0,N(I212)+N(J212)&gt;0),"Put money in and money out on separate rows",IF(K212&lt;0,"Cash in hand below zero: an entry is missing or wrong",IF(AND(O212="C1",ROUND(N(I212)-N(H212),2)&lt;&gt;0),"Cash deposited: cash out and bank in should be equal",IF(AND(O212="C2",ROUND(N(J212)-N(G212),2)&lt;&gt;0),"Cash withdrawn: bank out and cash in should be equal",IF(P212&gt;10000,"Cash paid to this party today is over ₹10,000: not deductible, s.36(4)",IF(Q212&gt;35000,"Cash freight to this transporter today is over ₹35,000: not deductible, s.36(6)",IF(R212&gt;10000,"Asset paid in cash over ₹10,000 today: left out of its cost, s.39(2)",IF(AND(O212="T",N(G212)&gt;=20000),"Loan of ₹20,000 or more taken in cash: barred, s.185",IF(AND(O212="L",N(I212)&gt;=20000),"Loan of ₹20,000 or more repaid in cash: barred, s.188",IF(S212&gt;=200000,"₹2,00,000 or more in cash from this party today: barred, s.186",IF(T212&gt;=200000,"₹2,00,000 or more in cash for this event or order: barred, s.186","OK"))))))))))))))))</f>
        <v/>
      </c>
      <c r="O212">
        <f>IF(F212="","",IFERROR(VLOOKUP(F212,Lists!$A$2:$B$22,2,FALSE),"?"))</f>
        <v/>
      </c>
      <c r="P212">
        <f>IF(OR(O212&lt;&gt;"E",N(I212)=0),0,SUMIFS($I$16:$I$315,$B$16:$B$315,B212,$D$16:$D$315,D212,$O$16:$O$315,"E"))</f>
        <v/>
      </c>
      <c r="Q212">
        <f>IF(OR(O212&lt;&gt;"F",N(I212)=0),0,SUMIFS($I$16:$I$315,$B$16:$B$315,B212,$D$16:$D$315,D212,$O$16:$O$315,"F"))</f>
        <v/>
      </c>
      <c r="R212">
        <f>IF(OR(O212&lt;&gt;"A",N(I212)=0),0,SUMIFS($I$16:$I$315,$B$16:$B$315,B212,$D$16:$D$315,D212,$O$16:$O$315,"A"))</f>
        <v/>
      </c>
      <c r="S212">
        <f>IF(OR(O212&lt;&gt;"S",N(G212)=0),0,SUMIFS($G$16:$G$315,$B$16:$B$315,B212,$D$16:$D$315,D212,$O$16:$O$315,"S"))</f>
        <v/>
      </c>
      <c r="T212">
        <f>IF(OR(O212&lt;&gt;"S",E212="",N(G212)=0),0,SUMIFS($G$16:$G$315,$E$16:$E$315,E212,$O$16:$O$315,"S"))</f>
        <v/>
      </c>
      <c r="U212">
        <f>IF(O212="C2",0,N(G212))</f>
        <v/>
      </c>
      <c r="V212">
        <f>IF(O212="C1",0,N(I212))</f>
        <v/>
      </c>
      <c r="W212">
        <f>IF(O212="C1",0,N(H212))</f>
        <v/>
      </c>
      <c r="X212">
        <f>IF(O212="C2",0,N(J212))</f>
        <v/>
      </c>
      <c r="Y212">
        <f>IF(OR(M212="",M212="OK"),0,1)</f>
        <v/>
      </c>
    </row>
    <row r="213">
      <c r="B213" s="21" t="n"/>
      <c r="C213" s="22" t="n"/>
      <c r="D213" s="14" t="n"/>
      <c r="E213" s="22" t="n"/>
      <c r="F213" s="14" t="n"/>
      <c r="G213" s="23" t="n"/>
      <c r="H213" s="23" t="n"/>
      <c r="I213" s="23" t="n"/>
      <c r="J213" s="23" t="n"/>
      <c r="K213" s="24">
        <f>IF(COUNT(G213:J213)=0,"",N($E$8)+SUM(G$16:G213)-SUM(I$16:I213))</f>
        <v/>
      </c>
      <c r="L213" s="24">
        <f>IF(COUNT(G213:J213)=0,"",N($E$9)+SUM(H$16:H213)-SUM(J$16:J213))</f>
        <v/>
      </c>
      <c r="M213" s="25">
        <f>IF(COUNT(G213:J213)=0,"",IF(B213="","Enter the date",IF(D213="","Enter who was paid or who paid",IF(F213="","Pick a head of account",IF(O213="?","Pick a head from the list",IF(AND(O213&lt;&gt;"C1",O213&lt;&gt;"C2",N(G213)+N(H213)&gt;0,N(I213)+N(J213)&gt;0),"Put money in and money out on separate rows",IF(K213&lt;0,"Cash in hand below zero: an entry is missing or wrong",IF(AND(O213="C1",ROUND(N(I213)-N(H213),2)&lt;&gt;0),"Cash deposited: cash out and bank in should be equal",IF(AND(O213="C2",ROUND(N(J213)-N(G213),2)&lt;&gt;0),"Cash withdrawn: bank out and cash in should be equal",IF(P213&gt;10000,"Cash paid to this party today is over ₹10,000: not deductible, s.36(4)",IF(Q213&gt;35000,"Cash freight to this transporter today is over ₹35,000: not deductible, s.36(6)",IF(R213&gt;10000,"Asset paid in cash over ₹10,000 today: left out of its cost, s.39(2)",IF(AND(O213="T",N(G213)&gt;=20000),"Loan of ₹20,000 or more taken in cash: barred, s.185",IF(AND(O213="L",N(I213)&gt;=20000),"Loan of ₹20,000 or more repaid in cash: barred, s.188",IF(S213&gt;=200000,"₹2,00,000 or more in cash from this party today: barred, s.186",IF(T213&gt;=200000,"₹2,00,000 or more in cash for this event or order: barred, s.186","OK"))))))))))))))))</f>
        <v/>
      </c>
      <c r="O213">
        <f>IF(F213="","",IFERROR(VLOOKUP(F213,Lists!$A$2:$B$22,2,FALSE),"?"))</f>
        <v/>
      </c>
      <c r="P213">
        <f>IF(OR(O213&lt;&gt;"E",N(I213)=0),0,SUMIFS($I$16:$I$315,$B$16:$B$315,B213,$D$16:$D$315,D213,$O$16:$O$315,"E"))</f>
        <v/>
      </c>
      <c r="Q213">
        <f>IF(OR(O213&lt;&gt;"F",N(I213)=0),0,SUMIFS($I$16:$I$315,$B$16:$B$315,B213,$D$16:$D$315,D213,$O$16:$O$315,"F"))</f>
        <v/>
      </c>
      <c r="R213">
        <f>IF(OR(O213&lt;&gt;"A",N(I213)=0),0,SUMIFS($I$16:$I$315,$B$16:$B$315,B213,$D$16:$D$315,D213,$O$16:$O$315,"A"))</f>
        <v/>
      </c>
      <c r="S213">
        <f>IF(OR(O213&lt;&gt;"S",N(G213)=0),0,SUMIFS($G$16:$G$315,$B$16:$B$315,B213,$D$16:$D$315,D213,$O$16:$O$315,"S"))</f>
        <v/>
      </c>
      <c r="T213">
        <f>IF(OR(O213&lt;&gt;"S",E213="",N(G213)=0),0,SUMIFS($G$16:$G$315,$E$16:$E$315,E213,$O$16:$O$315,"S"))</f>
        <v/>
      </c>
      <c r="U213">
        <f>IF(O213="C2",0,N(G213))</f>
        <v/>
      </c>
      <c r="V213">
        <f>IF(O213="C1",0,N(I213))</f>
        <v/>
      </c>
      <c r="W213">
        <f>IF(O213="C1",0,N(H213))</f>
        <v/>
      </c>
      <c r="X213">
        <f>IF(O213="C2",0,N(J213))</f>
        <v/>
      </c>
      <c r="Y213">
        <f>IF(OR(M213="",M213="OK"),0,1)</f>
        <v/>
      </c>
    </row>
    <row r="214">
      <c r="B214" s="21" t="n"/>
      <c r="C214" s="22" t="n"/>
      <c r="D214" s="14" t="n"/>
      <c r="E214" s="22" t="n"/>
      <c r="F214" s="14" t="n"/>
      <c r="G214" s="23" t="n"/>
      <c r="H214" s="23" t="n"/>
      <c r="I214" s="23" t="n"/>
      <c r="J214" s="23" t="n"/>
      <c r="K214" s="24">
        <f>IF(COUNT(G214:J214)=0,"",N($E$8)+SUM(G$16:G214)-SUM(I$16:I214))</f>
        <v/>
      </c>
      <c r="L214" s="24">
        <f>IF(COUNT(G214:J214)=0,"",N($E$9)+SUM(H$16:H214)-SUM(J$16:J214))</f>
        <v/>
      </c>
      <c r="M214" s="25">
        <f>IF(COUNT(G214:J214)=0,"",IF(B214="","Enter the date",IF(D214="","Enter who was paid or who paid",IF(F214="","Pick a head of account",IF(O214="?","Pick a head from the list",IF(AND(O214&lt;&gt;"C1",O214&lt;&gt;"C2",N(G214)+N(H214)&gt;0,N(I214)+N(J214)&gt;0),"Put money in and money out on separate rows",IF(K214&lt;0,"Cash in hand below zero: an entry is missing or wrong",IF(AND(O214="C1",ROUND(N(I214)-N(H214),2)&lt;&gt;0),"Cash deposited: cash out and bank in should be equal",IF(AND(O214="C2",ROUND(N(J214)-N(G214),2)&lt;&gt;0),"Cash withdrawn: bank out and cash in should be equal",IF(P214&gt;10000,"Cash paid to this party today is over ₹10,000: not deductible, s.36(4)",IF(Q214&gt;35000,"Cash freight to this transporter today is over ₹35,000: not deductible, s.36(6)",IF(R214&gt;10000,"Asset paid in cash over ₹10,000 today: left out of its cost, s.39(2)",IF(AND(O214="T",N(G214)&gt;=20000),"Loan of ₹20,000 or more taken in cash: barred, s.185",IF(AND(O214="L",N(I214)&gt;=20000),"Loan of ₹20,000 or more repaid in cash: barred, s.188",IF(S214&gt;=200000,"₹2,00,000 or more in cash from this party today: barred, s.186",IF(T214&gt;=200000,"₹2,00,000 or more in cash for this event or order: barred, s.186","OK"))))))))))))))))</f>
        <v/>
      </c>
      <c r="O214">
        <f>IF(F214="","",IFERROR(VLOOKUP(F214,Lists!$A$2:$B$22,2,FALSE),"?"))</f>
        <v/>
      </c>
      <c r="P214">
        <f>IF(OR(O214&lt;&gt;"E",N(I214)=0),0,SUMIFS($I$16:$I$315,$B$16:$B$315,B214,$D$16:$D$315,D214,$O$16:$O$315,"E"))</f>
        <v/>
      </c>
      <c r="Q214">
        <f>IF(OR(O214&lt;&gt;"F",N(I214)=0),0,SUMIFS($I$16:$I$315,$B$16:$B$315,B214,$D$16:$D$315,D214,$O$16:$O$315,"F"))</f>
        <v/>
      </c>
      <c r="R214">
        <f>IF(OR(O214&lt;&gt;"A",N(I214)=0),0,SUMIFS($I$16:$I$315,$B$16:$B$315,B214,$D$16:$D$315,D214,$O$16:$O$315,"A"))</f>
        <v/>
      </c>
      <c r="S214">
        <f>IF(OR(O214&lt;&gt;"S",N(G214)=0),0,SUMIFS($G$16:$G$315,$B$16:$B$315,B214,$D$16:$D$315,D214,$O$16:$O$315,"S"))</f>
        <v/>
      </c>
      <c r="T214">
        <f>IF(OR(O214&lt;&gt;"S",E214="",N(G214)=0),0,SUMIFS($G$16:$G$315,$E$16:$E$315,E214,$O$16:$O$315,"S"))</f>
        <v/>
      </c>
      <c r="U214">
        <f>IF(O214="C2",0,N(G214))</f>
        <v/>
      </c>
      <c r="V214">
        <f>IF(O214="C1",0,N(I214))</f>
        <v/>
      </c>
      <c r="W214">
        <f>IF(O214="C1",0,N(H214))</f>
        <v/>
      </c>
      <c r="X214">
        <f>IF(O214="C2",0,N(J214))</f>
        <v/>
      </c>
      <c r="Y214">
        <f>IF(OR(M214="",M214="OK"),0,1)</f>
        <v/>
      </c>
    </row>
    <row r="215">
      <c r="B215" s="21" t="n"/>
      <c r="C215" s="22" t="n"/>
      <c r="D215" s="14" t="n"/>
      <c r="E215" s="22" t="n"/>
      <c r="F215" s="14" t="n"/>
      <c r="G215" s="23" t="n"/>
      <c r="H215" s="23" t="n"/>
      <c r="I215" s="23" t="n"/>
      <c r="J215" s="23" t="n"/>
      <c r="K215" s="24">
        <f>IF(COUNT(G215:J215)=0,"",N($E$8)+SUM(G$16:G215)-SUM(I$16:I215))</f>
        <v/>
      </c>
      <c r="L215" s="24">
        <f>IF(COUNT(G215:J215)=0,"",N($E$9)+SUM(H$16:H215)-SUM(J$16:J215))</f>
        <v/>
      </c>
      <c r="M215" s="25">
        <f>IF(COUNT(G215:J215)=0,"",IF(B215="","Enter the date",IF(D215="","Enter who was paid or who paid",IF(F215="","Pick a head of account",IF(O215="?","Pick a head from the list",IF(AND(O215&lt;&gt;"C1",O215&lt;&gt;"C2",N(G215)+N(H215)&gt;0,N(I215)+N(J215)&gt;0),"Put money in and money out on separate rows",IF(K215&lt;0,"Cash in hand below zero: an entry is missing or wrong",IF(AND(O215="C1",ROUND(N(I215)-N(H215),2)&lt;&gt;0),"Cash deposited: cash out and bank in should be equal",IF(AND(O215="C2",ROUND(N(J215)-N(G215),2)&lt;&gt;0),"Cash withdrawn: bank out and cash in should be equal",IF(P215&gt;10000,"Cash paid to this party today is over ₹10,000: not deductible, s.36(4)",IF(Q215&gt;35000,"Cash freight to this transporter today is over ₹35,000: not deductible, s.36(6)",IF(R215&gt;10000,"Asset paid in cash over ₹10,000 today: left out of its cost, s.39(2)",IF(AND(O215="T",N(G215)&gt;=20000),"Loan of ₹20,000 or more taken in cash: barred, s.185",IF(AND(O215="L",N(I215)&gt;=20000),"Loan of ₹20,000 or more repaid in cash: barred, s.188",IF(S215&gt;=200000,"₹2,00,000 or more in cash from this party today: barred, s.186",IF(T215&gt;=200000,"₹2,00,000 or more in cash for this event or order: barred, s.186","OK"))))))))))))))))</f>
        <v/>
      </c>
      <c r="O215">
        <f>IF(F215="","",IFERROR(VLOOKUP(F215,Lists!$A$2:$B$22,2,FALSE),"?"))</f>
        <v/>
      </c>
      <c r="P215">
        <f>IF(OR(O215&lt;&gt;"E",N(I215)=0),0,SUMIFS($I$16:$I$315,$B$16:$B$315,B215,$D$16:$D$315,D215,$O$16:$O$315,"E"))</f>
        <v/>
      </c>
      <c r="Q215">
        <f>IF(OR(O215&lt;&gt;"F",N(I215)=0),0,SUMIFS($I$16:$I$315,$B$16:$B$315,B215,$D$16:$D$315,D215,$O$16:$O$315,"F"))</f>
        <v/>
      </c>
      <c r="R215">
        <f>IF(OR(O215&lt;&gt;"A",N(I215)=0),0,SUMIFS($I$16:$I$315,$B$16:$B$315,B215,$D$16:$D$315,D215,$O$16:$O$315,"A"))</f>
        <v/>
      </c>
      <c r="S215">
        <f>IF(OR(O215&lt;&gt;"S",N(G215)=0),0,SUMIFS($G$16:$G$315,$B$16:$B$315,B215,$D$16:$D$315,D215,$O$16:$O$315,"S"))</f>
        <v/>
      </c>
      <c r="T215">
        <f>IF(OR(O215&lt;&gt;"S",E215="",N(G215)=0),0,SUMIFS($G$16:$G$315,$E$16:$E$315,E215,$O$16:$O$315,"S"))</f>
        <v/>
      </c>
      <c r="U215">
        <f>IF(O215="C2",0,N(G215))</f>
        <v/>
      </c>
      <c r="V215">
        <f>IF(O215="C1",0,N(I215))</f>
        <v/>
      </c>
      <c r="W215">
        <f>IF(O215="C1",0,N(H215))</f>
        <v/>
      </c>
      <c r="X215">
        <f>IF(O215="C2",0,N(J215))</f>
        <v/>
      </c>
      <c r="Y215">
        <f>IF(OR(M215="",M215="OK"),0,1)</f>
        <v/>
      </c>
    </row>
    <row r="216">
      <c r="B216" s="21" t="n"/>
      <c r="C216" s="22" t="n"/>
      <c r="D216" s="14" t="n"/>
      <c r="E216" s="22" t="n"/>
      <c r="F216" s="14" t="n"/>
      <c r="G216" s="23" t="n"/>
      <c r="H216" s="23" t="n"/>
      <c r="I216" s="23" t="n"/>
      <c r="J216" s="23" t="n"/>
      <c r="K216" s="24">
        <f>IF(COUNT(G216:J216)=0,"",N($E$8)+SUM(G$16:G216)-SUM(I$16:I216))</f>
        <v/>
      </c>
      <c r="L216" s="24">
        <f>IF(COUNT(G216:J216)=0,"",N($E$9)+SUM(H$16:H216)-SUM(J$16:J216))</f>
        <v/>
      </c>
      <c r="M216" s="25">
        <f>IF(COUNT(G216:J216)=0,"",IF(B216="","Enter the date",IF(D216="","Enter who was paid or who paid",IF(F216="","Pick a head of account",IF(O216="?","Pick a head from the list",IF(AND(O216&lt;&gt;"C1",O216&lt;&gt;"C2",N(G216)+N(H216)&gt;0,N(I216)+N(J216)&gt;0),"Put money in and money out on separate rows",IF(K216&lt;0,"Cash in hand below zero: an entry is missing or wrong",IF(AND(O216="C1",ROUND(N(I216)-N(H216),2)&lt;&gt;0),"Cash deposited: cash out and bank in should be equal",IF(AND(O216="C2",ROUND(N(J216)-N(G216),2)&lt;&gt;0),"Cash withdrawn: bank out and cash in should be equal",IF(P216&gt;10000,"Cash paid to this party today is over ₹10,000: not deductible, s.36(4)",IF(Q216&gt;35000,"Cash freight to this transporter today is over ₹35,000: not deductible, s.36(6)",IF(R216&gt;10000,"Asset paid in cash over ₹10,000 today: left out of its cost, s.39(2)",IF(AND(O216="T",N(G216)&gt;=20000),"Loan of ₹20,000 or more taken in cash: barred, s.185",IF(AND(O216="L",N(I216)&gt;=20000),"Loan of ₹20,000 or more repaid in cash: barred, s.188",IF(S216&gt;=200000,"₹2,00,000 or more in cash from this party today: barred, s.186",IF(T216&gt;=200000,"₹2,00,000 or more in cash for this event or order: barred, s.186","OK"))))))))))))))))</f>
        <v/>
      </c>
      <c r="O216">
        <f>IF(F216="","",IFERROR(VLOOKUP(F216,Lists!$A$2:$B$22,2,FALSE),"?"))</f>
        <v/>
      </c>
      <c r="P216">
        <f>IF(OR(O216&lt;&gt;"E",N(I216)=0),0,SUMIFS($I$16:$I$315,$B$16:$B$315,B216,$D$16:$D$315,D216,$O$16:$O$315,"E"))</f>
        <v/>
      </c>
      <c r="Q216">
        <f>IF(OR(O216&lt;&gt;"F",N(I216)=0),0,SUMIFS($I$16:$I$315,$B$16:$B$315,B216,$D$16:$D$315,D216,$O$16:$O$315,"F"))</f>
        <v/>
      </c>
      <c r="R216">
        <f>IF(OR(O216&lt;&gt;"A",N(I216)=0),0,SUMIFS($I$16:$I$315,$B$16:$B$315,B216,$D$16:$D$315,D216,$O$16:$O$315,"A"))</f>
        <v/>
      </c>
      <c r="S216">
        <f>IF(OR(O216&lt;&gt;"S",N(G216)=0),0,SUMIFS($G$16:$G$315,$B$16:$B$315,B216,$D$16:$D$315,D216,$O$16:$O$315,"S"))</f>
        <v/>
      </c>
      <c r="T216">
        <f>IF(OR(O216&lt;&gt;"S",E216="",N(G216)=0),0,SUMIFS($G$16:$G$315,$E$16:$E$315,E216,$O$16:$O$315,"S"))</f>
        <v/>
      </c>
      <c r="U216">
        <f>IF(O216="C2",0,N(G216))</f>
        <v/>
      </c>
      <c r="V216">
        <f>IF(O216="C1",0,N(I216))</f>
        <v/>
      </c>
      <c r="W216">
        <f>IF(O216="C1",0,N(H216))</f>
        <v/>
      </c>
      <c r="X216">
        <f>IF(O216="C2",0,N(J216))</f>
        <v/>
      </c>
      <c r="Y216">
        <f>IF(OR(M216="",M216="OK"),0,1)</f>
        <v/>
      </c>
    </row>
    <row r="217">
      <c r="B217" s="21" t="n"/>
      <c r="C217" s="22" t="n"/>
      <c r="D217" s="14" t="n"/>
      <c r="E217" s="22" t="n"/>
      <c r="F217" s="14" t="n"/>
      <c r="G217" s="23" t="n"/>
      <c r="H217" s="23" t="n"/>
      <c r="I217" s="23" t="n"/>
      <c r="J217" s="23" t="n"/>
      <c r="K217" s="24">
        <f>IF(COUNT(G217:J217)=0,"",N($E$8)+SUM(G$16:G217)-SUM(I$16:I217))</f>
        <v/>
      </c>
      <c r="L217" s="24">
        <f>IF(COUNT(G217:J217)=0,"",N($E$9)+SUM(H$16:H217)-SUM(J$16:J217))</f>
        <v/>
      </c>
      <c r="M217" s="25">
        <f>IF(COUNT(G217:J217)=0,"",IF(B217="","Enter the date",IF(D217="","Enter who was paid or who paid",IF(F217="","Pick a head of account",IF(O217="?","Pick a head from the list",IF(AND(O217&lt;&gt;"C1",O217&lt;&gt;"C2",N(G217)+N(H217)&gt;0,N(I217)+N(J217)&gt;0),"Put money in and money out on separate rows",IF(K217&lt;0,"Cash in hand below zero: an entry is missing or wrong",IF(AND(O217="C1",ROUND(N(I217)-N(H217),2)&lt;&gt;0),"Cash deposited: cash out and bank in should be equal",IF(AND(O217="C2",ROUND(N(J217)-N(G217),2)&lt;&gt;0),"Cash withdrawn: bank out and cash in should be equal",IF(P217&gt;10000,"Cash paid to this party today is over ₹10,000: not deductible, s.36(4)",IF(Q217&gt;35000,"Cash freight to this transporter today is over ₹35,000: not deductible, s.36(6)",IF(R217&gt;10000,"Asset paid in cash over ₹10,000 today: left out of its cost, s.39(2)",IF(AND(O217="T",N(G217)&gt;=20000),"Loan of ₹20,000 or more taken in cash: barred, s.185",IF(AND(O217="L",N(I217)&gt;=20000),"Loan of ₹20,000 or more repaid in cash: barred, s.188",IF(S217&gt;=200000,"₹2,00,000 or more in cash from this party today: barred, s.186",IF(T217&gt;=200000,"₹2,00,000 or more in cash for this event or order: barred, s.186","OK"))))))))))))))))</f>
        <v/>
      </c>
      <c r="O217">
        <f>IF(F217="","",IFERROR(VLOOKUP(F217,Lists!$A$2:$B$22,2,FALSE),"?"))</f>
        <v/>
      </c>
      <c r="P217">
        <f>IF(OR(O217&lt;&gt;"E",N(I217)=0),0,SUMIFS($I$16:$I$315,$B$16:$B$315,B217,$D$16:$D$315,D217,$O$16:$O$315,"E"))</f>
        <v/>
      </c>
      <c r="Q217">
        <f>IF(OR(O217&lt;&gt;"F",N(I217)=0),0,SUMIFS($I$16:$I$315,$B$16:$B$315,B217,$D$16:$D$315,D217,$O$16:$O$315,"F"))</f>
        <v/>
      </c>
      <c r="R217">
        <f>IF(OR(O217&lt;&gt;"A",N(I217)=0),0,SUMIFS($I$16:$I$315,$B$16:$B$315,B217,$D$16:$D$315,D217,$O$16:$O$315,"A"))</f>
        <v/>
      </c>
      <c r="S217">
        <f>IF(OR(O217&lt;&gt;"S",N(G217)=0),0,SUMIFS($G$16:$G$315,$B$16:$B$315,B217,$D$16:$D$315,D217,$O$16:$O$315,"S"))</f>
        <v/>
      </c>
      <c r="T217">
        <f>IF(OR(O217&lt;&gt;"S",E217="",N(G217)=0),0,SUMIFS($G$16:$G$315,$E$16:$E$315,E217,$O$16:$O$315,"S"))</f>
        <v/>
      </c>
      <c r="U217">
        <f>IF(O217="C2",0,N(G217))</f>
        <v/>
      </c>
      <c r="V217">
        <f>IF(O217="C1",0,N(I217))</f>
        <v/>
      </c>
      <c r="W217">
        <f>IF(O217="C1",0,N(H217))</f>
        <v/>
      </c>
      <c r="X217">
        <f>IF(O217="C2",0,N(J217))</f>
        <v/>
      </c>
      <c r="Y217">
        <f>IF(OR(M217="",M217="OK"),0,1)</f>
        <v/>
      </c>
    </row>
    <row r="218">
      <c r="B218" s="21" t="n"/>
      <c r="C218" s="22" t="n"/>
      <c r="D218" s="14" t="n"/>
      <c r="E218" s="22" t="n"/>
      <c r="F218" s="14" t="n"/>
      <c r="G218" s="23" t="n"/>
      <c r="H218" s="23" t="n"/>
      <c r="I218" s="23" t="n"/>
      <c r="J218" s="23" t="n"/>
      <c r="K218" s="24">
        <f>IF(COUNT(G218:J218)=0,"",N($E$8)+SUM(G$16:G218)-SUM(I$16:I218))</f>
        <v/>
      </c>
      <c r="L218" s="24">
        <f>IF(COUNT(G218:J218)=0,"",N($E$9)+SUM(H$16:H218)-SUM(J$16:J218))</f>
        <v/>
      </c>
      <c r="M218" s="25">
        <f>IF(COUNT(G218:J218)=0,"",IF(B218="","Enter the date",IF(D218="","Enter who was paid or who paid",IF(F218="","Pick a head of account",IF(O218="?","Pick a head from the list",IF(AND(O218&lt;&gt;"C1",O218&lt;&gt;"C2",N(G218)+N(H218)&gt;0,N(I218)+N(J218)&gt;0),"Put money in and money out on separate rows",IF(K218&lt;0,"Cash in hand below zero: an entry is missing or wrong",IF(AND(O218="C1",ROUND(N(I218)-N(H218),2)&lt;&gt;0),"Cash deposited: cash out and bank in should be equal",IF(AND(O218="C2",ROUND(N(J218)-N(G218),2)&lt;&gt;0),"Cash withdrawn: bank out and cash in should be equal",IF(P218&gt;10000,"Cash paid to this party today is over ₹10,000: not deductible, s.36(4)",IF(Q218&gt;35000,"Cash freight to this transporter today is over ₹35,000: not deductible, s.36(6)",IF(R218&gt;10000,"Asset paid in cash over ₹10,000 today: left out of its cost, s.39(2)",IF(AND(O218="T",N(G218)&gt;=20000),"Loan of ₹20,000 or more taken in cash: barred, s.185",IF(AND(O218="L",N(I218)&gt;=20000),"Loan of ₹20,000 or more repaid in cash: barred, s.188",IF(S218&gt;=200000,"₹2,00,000 or more in cash from this party today: barred, s.186",IF(T218&gt;=200000,"₹2,00,000 or more in cash for this event or order: barred, s.186","OK"))))))))))))))))</f>
        <v/>
      </c>
      <c r="O218">
        <f>IF(F218="","",IFERROR(VLOOKUP(F218,Lists!$A$2:$B$22,2,FALSE),"?"))</f>
        <v/>
      </c>
      <c r="P218">
        <f>IF(OR(O218&lt;&gt;"E",N(I218)=0),0,SUMIFS($I$16:$I$315,$B$16:$B$315,B218,$D$16:$D$315,D218,$O$16:$O$315,"E"))</f>
        <v/>
      </c>
      <c r="Q218">
        <f>IF(OR(O218&lt;&gt;"F",N(I218)=0),0,SUMIFS($I$16:$I$315,$B$16:$B$315,B218,$D$16:$D$315,D218,$O$16:$O$315,"F"))</f>
        <v/>
      </c>
      <c r="R218">
        <f>IF(OR(O218&lt;&gt;"A",N(I218)=0),0,SUMIFS($I$16:$I$315,$B$16:$B$315,B218,$D$16:$D$315,D218,$O$16:$O$315,"A"))</f>
        <v/>
      </c>
      <c r="S218">
        <f>IF(OR(O218&lt;&gt;"S",N(G218)=0),0,SUMIFS($G$16:$G$315,$B$16:$B$315,B218,$D$16:$D$315,D218,$O$16:$O$315,"S"))</f>
        <v/>
      </c>
      <c r="T218">
        <f>IF(OR(O218&lt;&gt;"S",E218="",N(G218)=0),0,SUMIFS($G$16:$G$315,$E$16:$E$315,E218,$O$16:$O$315,"S"))</f>
        <v/>
      </c>
      <c r="U218">
        <f>IF(O218="C2",0,N(G218))</f>
        <v/>
      </c>
      <c r="V218">
        <f>IF(O218="C1",0,N(I218))</f>
        <v/>
      </c>
      <c r="W218">
        <f>IF(O218="C1",0,N(H218))</f>
        <v/>
      </c>
      <c r="X218">
        <f>IF(O218="C2",0,N(J218))</f>
        <v/>
      </c>
      <c r="Y218">
        <f>IF(OR(M218="",M218="OK"),0,1)</f>
        <v/>
      </c>
    </row>
    <row r="219">
      <c r="B219" s="21" t="n"/>
      <c r="C219" s="22" t="n"/>
      <c r="D219" s="14" t="n"/>
      <c r="E219" s="22" t="n"/>
      <c r="F219" s="14" t="n"/>
      <c r="G219" s="23" t="n"/>
      <c r="H219" s="23" t="n"/>
      <c r="I219" s="23" t="n"/>
      <c r="J219" s="23" t="n"/>
      <c r="K219" s="24">
        <f>IF(COUNT(G219:J219)=0,"",N($E$8)+SUM(G$16:G219)-SUM(I$16:I219))</f>
        <v/>
      </c>
      <c r="L219" s="24">
        <f>IF(COUNT(G219:J219)=0,"",N($E$9)+SUM(H$16:H219)-SUM(J$16:J219))</f>
        <v/>
      </c>
      <c r="M219" s="25">
        <f>IF(COUNT(G219:J219)=0,"",IF(B219="","Enter the date",IF(D219="","Enter who was paid or who paid",IF(F219="","Pick a head of account",IF(O219="?","Pick a head from the list",IF(AND(O219&lt;&gt;"C1",O219&lt;&gt;"C2",N(G219)+N(H219)&gt;0,N(I219)+N(J219)&gt;0),"Put money in and money out on separate rows",IF(K219&lt;0,"Cash in hand below zero: an entry is missing or wrong",IF(AND(O219="C1",ROUND(N(I219)-N(H219),2)&lt;&gt;0),"Cash deposited: cash out and bank in should be equal",IF(AND(O219="C2",ROUND(N(J219)-N(G219),2)&lt;&gt;0),"Cash withdrawn: bank out and cash in should be equal",IF(P219&gt;10000,"Cash paid to this party today is over ₹10,000: not deductible, s.36(4)",IF(Q219&gt;35000,"Cash freight to this transporter today is over ₹35,000: not deductible, s.36(6)",IF(R219&gt;10000,"Asset paid in cash over ₹10,000 today: left out of its cost, s.39(2)",IF(AND(O219="T",N(G219)&gt;=20000),"Loan of ₹20,000 or more taken in cash: barred, s.185",IF(AND(O219="L",N(I219)&gt;=20000),"Loan of ₹20,000 or more repaid in cash: barred, s.188",IF(S219&gt;=200000,"₹2,00,000 or more in cash from this party today: barred, s.186",IF(T219&gt;=200000,"₹2,00,000 or more in cash for this event or order: barred, s.186","OK"))))))))))))))))</f>
        <v/>
      </c>
      <c r="O219">
        <f>IF(F219="","",IFERROR(VLOOKUP(F219,Lists!$A$2:$B$22,2,FALSE),"?"))</f>
        <v/>
      </c>
      <c r="P219">
        <f>IF(OR(O219&lt;&gt;"E",N(I219)=0),0,SUMIFS($I$16:$I$315,$B$16:$B$315,B219,$D$16:$D$315,D219,$O$16:$O$315,"E"))</f>
        <v/>
      </c>
      <c r="Q219">
        <f>IF(OR(O219&lt;&gt;"F",N(I219)=0),0,SUMIFS($I$16:$I$315,$B$16:$B$315,B219,$D$16:$D$315,D219,$O$16:$O$315,"F"))</f>
        <v/>
      </c>
      <c r="R219">
        <f>IF(OR(O219&lt;&gt;"A",N(I219)=0),0,SUMIFS($I$16:$I$315,$B$16:$B$315,B219,$D$16:$D$315,D219,$O$16:$O$315,"A"))</f>
        <v/>
      </c>
      <c r="S219">
        <f>IF(OR(O219&lt;&gt;"S",N(G219)=0),0,SUMIFS($G$16:$G$315,$B$16:$B$315,B219,$D$16:$D$315,D219,$O$16:$O$315,"S"))</f>
        <v/>
      </c>
      <c r="T219">
        <f>IF(OR(O219&lt;&gt;"S",E219="",N(G219)=0),0,SUMIFS($G$16:$G$315,$E$16:$E$315,E219,$O$16:$O$315,"S"))</f>
        <v/>
      </c>
      <c r="U219">
        <f>IF(O219="C2",0,N(G219))</f>
        <v/>
      </c>
      <c r="V219">
        <f>IF(O219="C1",0,N(I219))</f>
        <v/>
      </c>
      <c r="W219">
        <f>IF(O219="C1",0,N(H219))</f>
        <v/>
      </c>
      <c r="X219">
        <f>IF(O219="C2",0,N(J219))</f>
        <v/>
      </c>
      <c r="Y219">
        <f>IF(OR(M219="",M219="OK"),0,1)</f>
        <v/>
      </c>
    </row>
    <row r="220">
      <c r="B220" s="21" t="n"/>
      <c r="C220" s="22" t="n"/>
      <c r="D220" s="14" t="n"/>
      <c r="E220" s="22" t="n"/>
      <c r="F220" s="14" t="n"/>
      <c r="G220" s="23" t="n"/>
      <c r="H220" s="23" t="n"/>
      <c r="I220" s="23" t="n"/>
      <c r="J220" s="23" t="n"/>
      <c r="K220" s="24">
        <f>IF(COUNT(G220:J220)=0,"",N($E$8)+SUM(G$16:G220)-SUM(I$16:I220))</f>
        <v/>
      </c>
      <c r="L220" s="24">
        <f>IF(COUNT(G220:J220)=0,"",N($E$9)+SUM(H$16:H220)-SUM(J$16:J220))</f>
        <v/>
      </c>
      <c r="M220" s="25">
        <f>IF(COUNT(G220:J220)=0,"",IF(B220="","Enter the date",IF(D220="","Enter who was paid or who paid",IF(F220="","Pick a head of account",IF(O220="?","Pick a head from the list",IF(AND(O220&lt;&gt;"C1",O220&lt;&gt;"C2",N(G220)+N(H220)&gt;0,N(I220)+N(J220)&gt;0),"Put money in and money out on separate rows",IF(K220&lt;0,"Cash in hand below zero: an entry is missing or wrong",IF(AND(O220="C1",ROUND(N(I220)-N(H220),2)&lt;&gt;0),"Cash deposited: cash out and bank in should be equal",IF(AND(O220="C2",ROUND(N(J220)-N(G220),2)&lt;&gt;0),"Cash withdrawn: bank out and cash in should be equal",IF(P220&gt;10000,"Cash paid to this party today is over ₹10,000: not deductible, s.36(4)",IF(Q220&gt;35000,"Cash freight to this transporter today is over ₹35,000: not deductible, s.36(6)",IF(R220&gt;10000,"Asset paid in cash over ₹10,000 today: left out of its cost, s.39(2)",IF(AND(O220="T",N(G220)&gt;=20000),"Loan of ₹20,000 or more taken in cash: barred, s.185",IF(AND(O220="L",N(I220)&gt;=20000),"Loan of ₹20,000 or more repaid in cash: barred, s.188",IF(S220&gt;=200000,"₹2,00,000 or more in cash from this party today: barred, s.186",IF(T220&gt;=200000,"₹2,00,000 or more in cash for this event or order: barred, s.186","OK"))))))))))))))))</f>
        <v/>
      </c>
      <c r="O220">
        <f>IF(F220="","",IFERROR(VLOOKUP(F220,Lists!$A$2:$B$22,2,FALSE),"?"))</f>
        <v/>
      </c>
      <c r="P220">
        <f>IF(OR(O220&lt;&gt;"E",N(I220)=0),0,SUMIFS($I$16:$I$315,$B$16:$B$315,B220,$D$16:$D$315,D220,$O$16:$O$315,"E"))</f>
        <v/>
      </c>
      <c r="Q220">
        <f>IF(OR(O220&lt;&gt;"F",N(I220)=0),0,SUMIFS($I$16:$I$315,$B$16:$B$315,B220,$D$16:$D$315,D220,$O$16:$O$315,"F"))</f>
        <v/>
      </c>
      <c r="R220">
        <f>IF(OR(O220&lt;&gt;"A",N(I220)=0),0,SUMIFS($I$16:$I$315,$B$16:$B$315,B220,$D$16:$D$315,D220,$O$16:$O$315,"A"))</f>
        <v/>
      </c>
      <c r="S220">
        <f>IF(OR(O220&lt;&gt;"S",N(G220)=0),0,SUMIFS($G$16:$G$315,$B$16:$B$315,B220,$D$16:$D$315,D220,$O$16:$O$315,"S"))</f>
        <v/>
      </c>
      <c r="T220">
        <f>IF(OR(O220&lt;&gt;"S",E220="",N(G220)=0),0,SUMIFS($G$16:$G$315,$E$16:$E$315,E220,$O$16:$O$315,"S"))</f>
        <v/>
      </c>
      <c r="U220">
        <f>IF(O220="C2",0,N(G220))</f>
        <v/>
      </c>
      <c r="V220">
        <f>IF(O220="C1",0,N(I220))</f>
        <v/>
      </c>
      <c r="W220">
        <f>IF(O220="C1",0,N(H220))</f>
        <v/>
      </c>
      <c r="X220">
        <f>IF(O220="C2",0,N(J220))</f>
        <v/>
      </c>
      <c r="Y220">
        <f>IF(OR(M220="",M220="OK"),0,1)</f>
        <v/>
      </c>
    </row>
    <row r="221">
      <c r="B221" s="21" t="n"/>
      <c r="C221" s="22" t="n"/>
      <c r="D221" s="14" t="n"/>
      <c r="E221" s="22" t="n"/>
      <c r="F221" s="14" t="n"/>
      <c r="G221" s="23" t="n"/>
      <c r="H221" s="23" t="n"/>
      <c r="I221" s="23" t="n"/>
      <c r="J221" s="23" t="n"/>
      <c r="K221" s="24">
        <f>IF(COUNT(G221:J221)=0,"",N($E$8)+SUM(G$16:G221)-SUM(I$16:I221))</f>
        <v/>
      </c>
      <c r="L221" s="24">
        <f>IF(COUNT(G221:J221)=0,"",N($E$9)+SUM(H$16:H221)-SUM(J$16:J221))</f>
        <v/>
      </c>
      <c r="M221" s="25">
        <f>IF(COUNT(G221:J221)=0,"",IF(B221="","Enter the date",IF(D221="","Enter who was paid or who paid",IF(F221="","Pick a head of account",IF(O221="?","Pick a head from the list",IF(AND(O221&lt;&gt;"C1",O221&lt;&gt;"C2",N(G221)+N(H221)&gt;0,N(I221)+N(J221)&gt;0),"Put money in and money out on separate rows",IF(K221&lt;0,"Cash in hand below zero: an entry is missing or wrong",IF(AND(O221="C1",ROUND(N(I221)-N(H221),2)&lt;&gt;0),"Cash deposited: cash out and bank in should be equal",IF(AND(O221="C2",ROUND(N(J221)-N(G221),2)&lt;&gt;0),"Cash withdrawn: bank out and cash in should be equal",IF(P221&gt;10000,"Cash paid to this party today is over ₹10,000: not deductible, s.36(4)",IF(Q221&gt;35000,"Cash freight to this transporter today is over ₹35,000: not deductible, s.36(6)",IF(R221&gt;10000,"Asset paid in cash over ₹10,000 today: left out of its cost, s.39(2)",IF(AND(O221="T",N(G221)&gt;=20000),"Loan of ₹20,000 or more taken in cash: barred, s.185",IF(AND(O221="L",N(I221)&gt;=20000),"Loan of ₹20,000 or more repaid in cash: barred, s.188",IF(S221&gt;=200000,"₹2,00,000 or more in cash from this party today: barred, s.186",IF(T221&gt;=200000,"₹2,00,000 or more in cash for this event or order: barred, s.186","OK"))))))))))))))))</f>
        <v/>
      </c>
      <c r="O221">
        <f>IF(F221="","",IFERROR(VLOOKUP(F221,Lists!$A$2:$B$22,2,FALSE),"?"))</f>
        <v/>
      </c>
      <c r="P221">
        <f>IF(OR(O221&lt;&gt;"E",N(I221)=0),0,SUMIFS($I$16:$I$315,$B$16:$B$315,B221,$D$16:$D$315,D221,$O$16:$O$315,"E"))</f>
        <v/>
      </c>
      <c r="Q221">
        <f>IF(OR(O221&lt;&gt;"F",N(I221)=0),0,SUMIFS($I$16:$I$315,$B$16:$B$315,B221,$D$16:$D$315,D221,$O$16:$O$315,"F"))</f>
        <v/>
      </c>
      <c r="R221">
        <f>IF(OR(O221&lt;&gt;"A",N(I221)=0),0,SUMIFS($I$16:$I$315,$B$16:$B$315,B221,$D$16:$D$315,D221,$O$16:$O$315,"A"))</f>
        <v/>
      </c>
      <c r="S221">
        <f>IF(OR(O221&lt;&gt;"S",N(G221)=0),0,SUMIFS($G$16:$G$315,$B$16:$B$315,B221,$D$16:$D$315,D221,$O$16:$O$315,"S"))</f>
        <v/>
      </c>
      <c r="T221">
        <f>IF(OR(O221&lt;&gt;"S",E221="",N(G221)=0),0,SUMIFS($G$16:$G$315,$E$16:$E$315,E221,$O$16:$O$315,"S"))</f>
        <v/>
      </c>
      <c r="U221">
        <f>IF(O221="C2",0,N(G221))</f>
        <v/>
      </c>
      <c r="V221">
        <f>IF(O221="C1",0,N(I221))</f>
        <v/>
      </c>
      <c r="W221">
        <f>IF(O221="C1",0,N(H221))</f>
        <v/>
      </c>
      <c r="X221">
        <f>IF(O221="C2",0,N(J221))</f>
        <v/>
      </c>
      <c r="Y221">
        <f>IF(OR(M221="",M221="OK"),0,1)</f>
        <v/>
      </c>
    </row>
    <row r="222">
      <c r="B222" s="21" t="n"/>
      <c r="C222" s="22" t="n"/>
      <c r="D222" s="14" t="n"/>
      <c r="E222" s="22" t="n"/>
      <c r="F222" s="14" t="n"/>
      <c r="G222" s="23" t="n"/>
      <c r="H222" s="23" t="n"/>
      <c r="I222" s="23" t="n"/>
      <c r="J222" s="23" t="n"/>
      <c r="K222" s="24">
        <f>IF(COUNT(G222:J222)=0,"",N($E$8)+SUM(G$16:G222)-SUM(I$16:I222))</f>
        <v/>
      </c>
      <c r="L222" s="24">
        <f>IF(COUNT(G222:J222)=0,"",N($E$9)+SUM(H$16:H222)-SUM(J$16:J222))</f>
        <v/>
      </c>
      <c r="M222" s="25">
        <f>IF(COUNT(G222:J222)=0,"",IF(B222="","Enter the date",IF(D222="","Enter who was paid or who paid",IF(F222="","Pick a head of account",IF(O222="?","Pick a head from the list",IF(AND(O222&lt;&gt;"C1",O222&lt;&gt;"C2",N(G222)+N(H222)&gt;0,N(I222)+N(J222)&gt;0),"Put money in and money out on separate rows",IF(K222&lt;0,"Cash in hand below zero: an entry is missing or wrong",IF(AND(O222="C1",ROUND(N(I222)-N(H222),2)&lt;&gt;0),"Cash deposited: cash out and bank in should be equal",IF(AND(O222="C2",ROUND(N(J222)-N(G222),2)&lt;&gt;0),"Cash withdrawn: bank out and cash in should be equal",IF(P222&gt;10000,"Cash paid to this party today is over ₹10,000: not deductible, s.36(4)",IF(Q222&gt;35000,"Cash freight to this transporter today is over ₹35,000: not deductible, s.36(6)",IF(R222&gt;10000,"Asset paid in cash over ₹10,000 today: left out of its cost, s.39(2)",IF(AND(O222="T",N(G222)&gt;=20000),"Loan of ₹20,000 or more taken in cash: barred, s.185",IF(AND(O222="L",N(I222)&gt;=20000),"Loan of ₹20,000 or more repaid in cash: barred, s.188",IF(S222&gt;=200000,"₹2,00,000 or more in cash from this party today: barred, s.186",IF(T222&gt;=200000,"₹2,00,000 or more in cash for this event or order: barred, s.186","OK"))))))))))))))))</f>
        <v/>
      </c>
      <c r="O222">
        <f>IF(F222="","",IFERROR(VLOOKUP(F222,Lists!$A$2:$B$22,2,FALSE),"?"))</f>
        <v/>
      </c>
      <c r="P222">
        <f>IF(OR(O222&lt;&gt;"E",N(I222)=0),0,SUMIFS($I$16:$I$315,$B$16:$B$315,B222,$D$16:$D$315,D222,$O$16:$O$315,"E"))</f>
        <v/>
      </c>
      <c r="Q222">
        <f>IF(OR(O222&lt;&gt;"F",N(I222)=0),0,SUMIFS($I$16:$I$315,$B$16:$B$315,B222,$D$16:$D$315,D222,$O$16:$O$315,"F"))</f>
        <v/>
      </c>
      <c r="R222">
        <f>IF(OR(O222&lt;&gt;"A",N(I222)=0),0,SUMIFS($I$16:$I$315,$B$16:$B$315,B222,$D$16:$D$315,D222,$O$16:$O$315,"A"))</f>
        <v/>
      </c>
      <c r="S222">
        <f>IF(OR(O222&lt;&gt;"S",N(G222)=0),0,SUMIFS($G$16:$G$315,$B$16:$B$315,B222,$D$16:$D$315,D222,$O$16:$O$315,"S"))</f>
        <v/>
      </c>
      <c r="T222">
        <f>IF(OR(O222&lt;&gt;"S",E222="",N(G222)=0),0,SUMIFS($G$16:$G$315,$E$16:$E$315,E222,$O$16:$O$315,"S"))</f>
        <v/>
      </c>
      <c r="U222">
        <f>IF(O222="C2",0,N(G222))</f>
        <v/>
      </c>
      <c r="V222">
        <f>IF(O222="C1",0,N(I222))</f>
        <v/>
      </c>
      <c r="W222">
        <f>IF(O222="C1",0,N(H222))</f>
        <v/>
      </c>
      <c r="X222">
        <f>IF(O222="C2",0,N(J222))</f>
        <v/>
      </c>
      <c r="Y222">
        <f>IF(OR(M222="",M222="OK"),0,1)</f>
        <v/>
      </c>
    </row>
    <row r="223">
      <c r="B223" s="21" t="n"/>
      <c r="C223" s="22" t="n"/>
      <c r="D223" s="14" t="n"/>
      <c r="E223" s="22" t="n"/>
      <c r="F223" s="14" t="n"/>
      <c r="G223" s="23" t="n"/>
      <c r="H223" s="23" t="n"/>
      <c r="I223" s="23" t="n"/>
      <c r="J223" s="23" t="n"/>
      <c r="K223" s="24">
        <f>IF(COUNT(G223:J223)=0,"",N($E$8)+SUM(G$16:G223)-SUM(I$16:I223))</f>
        <v/>
      </c>
      <c r="L223" s="24">
        <f>IF(COUNT(G223:J223)=0,"",N($E$9)+SUM(H$16:H223)-SUM(J$16:J223))</f>
        <v/>
      </c>
      <c r="M223" s="25">
        <f>IF(COUNT(G223:J223)=0,"",IF(B223="","Enter the date",IF(D223="","Enter who was paid or who paid",IF(F223="","Pick a head of account",IF(O223="?","Pick a head from the list",IF(AND(O223&lt;&gt;"C1",O223&lt;&gt;"C2",N(G223)+N(H223)&gt;0,N(I223)+N(J223)&gt;0),"Put money in and money out on separate rows",IF(K223&lt;0,"Cash in hand below zero: an entry is missing or wrong",IF(AND(O223="C1",ROUND(N(I223)-N(H223),2)&lt;&gt;0),"Cash deposited: cash out and bank in should be equal",IF(AND(O223="C2",ROUND(N(J223)-N(G223),2)&lt;&gt;0),"Cash withdrawn: bank out and cash in should be equal",IF(P223&gt;10000,"Cash paid to this party today is over ₹10,000: not deductible, s.36(4)",IF(Q223&gt;35000,"Cash freight to this transporter today is over ₹35,000: not deductible, s.36(6)",IF(R223&gt;10000,"Asset paid in cash over ₹10,000 today: left out of its cost, s.39(2)",IF(AND(O223="T",N(G223)&gt;=20000),"Loan of ₹20,000 or more taken in cash: barred, s.185",IF(AND(O223="L",N(I223)&gt;=20000),"Loan of ₹20,000 or more repaid in cash: barred, s.188",IF(S223&gt;=200000,"₹2,00,000 or more in cash from this party today: barred, s.186",IF(T223&gt;=200000,"₹2,00,000 or more in cash for this event or order: barred, s.186","OK"))))))))))))))))</f>
        <v/>
      </c>
      <c r="O223">
        <f>IF(F223="","",IFERROR(VLOOKUP(F223,Lists!$A$2:$B$22,2,FALSE),"?"))</f>
        <v/>
      </c>
      <c r="P223">
        <f>IF(OR(O223&lt;&gt;"E",N(I223)=0),0,SUMIFS($I$16:$I$315,$B$16:$B$315,B223,$D$16:$D$315,D223,$O$16:$O$315,"E"))</f>
        <v/>
      </c>
      <c r="Q223">
        <f>IF(OR(O223&lt;&gt;"F",N(I223)=0),0,SUMIFS($I$16:$I$315,$B$16:$B$315,B223,$D$16:$D$315,D223,$O$16:$O$315,"F"))</f>
        <v/>
      </c>
      <c r="R223">
        <f>IF(OR(O223&lt;&gt;"A",N(I223)=0),0,SUMIFS($I$16:$I$315,$B$16:$B$315,B223,$D$16:$D$315,D223,$O$16:$O$315,"A"))</f>
        <v/>
      </c>
      <c r="S223">
        <f>IF(OR(O223&lt;&gt;"S",N(G223)=0),0,SUMIFS($G$16:$G$315,$B$16:$B$315,B223,$D$16:$D$315,D223,$O$16:$O$315,"S"))</f>
        <v/>
      </c>
      <c r="T223">
        <f>IF(OR(O223&lt;&gt;"S",E223="",N(G223)=0),0,SUMIFS($G$16:$G$315,$E$16:$E$315,E223,$O$16:$O$315,"S"))</f>
        <v/>
      </c>
      <c r="U223">
        <f>IF(O223="C2",0,N(G223))</f>
        <v/>
      </c>
      <c r="V223">
        <f>IF(O223="C1",0,N(I223))</f>
        <v/>
      </c>
      <c r="W223">
        <f>IF(O223="C1",0,N(H223))</f>
        <v/>
      </c>
      <c r="X223">
        <f>IF(O223="C2",0,N(J223))</f>
        <v/>
      </c>
      <c r="Y223">
        <f>IF(OR(M223="",M223="OK"),0,1)</f>
        <v/>
      </c>
    </row>
    <row r="224">
      <c r="B224" s="21" t="n"/>
      <c r="C224" s="22" t="n"/>
      <c r="D224" s="14" t="n"/>
      <c r="E224" s="22" t="n"/>
      <c r="F224" s="14" t="n"/>
      <c r="G224" s="23" t="n"/>
      <c r="H224" s="23" t="n"/>
      <c r="I224" s="23" t="n"/>
      <c r="J224" s="23" t="n"/>
      <c r="K224" s="24">
        <f>IF(COUNT(G224:J224)=0,"",N($E$8)+SUM(G$16:G224)-SUM(I$16:I224))</f>
        <v/>
      </c>
      <c r="L224" s="24">
        <f>IF(COUNT(G224:J224)=0,"",N($E$9)+SUM(H$16:H224)-SUM(J$16:J224))</f>
        <v/>
      </c>
      <c r="M224" s="25">
        <f>IF(COUNT(G224:J224)=0,"",IF(B224="","Enter the date",IF(D224="","Enter who was paid or who paid",IF(F224="","Pick a head of account",IF(O224="?","Pick a head from the list",IF(AND(O224&lt;&gt;"C1",O224&lt;&gt;"C2",N(G224)+N(H224)&gt;0,N(I224)+N(J224)&gt;0),"Put money in and money out on separate rows",IF(K224&lt;0,"Cash in hand below zero: an entry is missing or wrong",IF(AND(O224="C1",ROUND(N(I224)-N(H224),2)&lt;&gt;0),"Cash deposited: cash out and bank in should be equal",IF(AND(O224="C2",ROUND(N(J224)-N(G224),2)&lt;&gt;0),"Cash withdrawn: bank out and cash in should be equal",IF(P224&gt;10000,"Cash paid to this party today is over ₹10,000: not deductible, s.36(4)",IF(Q224&gt;35000,"Cash freight to this transporter today is over ₹35,000: not deductible, s.36(6)",IF(R224&gt;10000,"Asset paid in cash over ₹10,000 today: left out of its cost, s.39(2)",IF(AND(O224="T",N(G224)&gt;=20000),"Loan of ₹20,000 or more taken in cash: barred, s.185",IF(AND(O224="L",N(I224)&gt;=20000),"Loan of ₹20,000 or more repaid in cash: barred, s.188",IF(S224&gt;=200000,"₹2,00,000 or more in cash from this party today: barred, s.186",IF(T224&gt;=200000,"₹2,00,000 or more in cash for this event or order: barred, s.186","OK"))))))))))))))))</f>
        <v/>
      </c>
      <c r="O224">
        <f>IF(F224="","",IFERROR(VLOOKUP(F224,Lists!$A$2:$B$22,2,FALSE),"?"))</f>
        <v/>
      </c>
      <c r="P224">
        <f>IF(OR(O224&lt;&gt;"E",N(I224)=0),0,SUMIFS($I$16:$I$315,$B$16:$B$315,B224,$D$16:$D$315,D224,$O$16:$O$315,"E"))</f>
        <v/>
      </c>
      <c r="Q224">
        <f>IF(OR(O224&lt;&gt;"F",N(I224)=0),0,SUMIFS($I$16:$I$315,$B$16:$B$315,B224,$D$16:$D$315,D224,$O$16:$O$315,"F"))</f>
        <v/>
      </c>
      <c r="R224">
        <f>IF(OR(O224&lt;&gt;"A",N(I224)=0),0,SUMIFS($I$16:$I$315,$B$16:$B$315,B224,$D$16:$D$315,D224,$O$16:$O$315,"A"))</f>
        <v/>
      </c>
      <c r="S224">
        <f>IF(OR(O224&lt;&gt;"S",N(G224)=0),0,SUMIFS($G$16:$G$315,$B$16:$B$315,B224,$D$16:$D$315,D224,$O$16:$O$315,"S"))</f>
        <v/>
      </c>
      <c r="T224">
        <f>IF(OR(O224&lt;&gt;"S",E224="",N(G224)=0),0,SUMIFS($G$16:$G$315,$E$16:$E$315,E224,$O$16:$O$315,"S"))</f>
        <v/>
      </c>
      <c r="U224">
        <f>IF(O224="C2",0,N(G224))</f>
        <v/>
      </c>
      <c r="V224">
        <f>IF(O224="C1",0,N(I224))</f>
        <v/>
      </c>
      <c r="W224">
        <f>IF(O224="C1",0,N(H224))</f>
        <v/>
      </c>
      <c r="X224">
        <f>IF(O224="C2",0,N(J224))</f>
        <v/>
      </c>
      <c r="Y224">
        <f>IF(OR(M224="",M224="OK"),0,1)</f>
        <v/>
      </c>
    </row>
    <row r="225">
      <c r="B225" s="21" t="n"/>
      <c r="C225" s="22" t="n"/>
      <c r="D225" s="14" t="n"/>
      <c r="E225" s="22" t="n"/>
      <c r="F225" s="14" t="n"/>
      <c r="G225" s="23" t="n"/>
      <c r="H225" s="23" t="n"/>
      <c r="I225" s="23" t="n"/>
      <c r="J225" s="23" t="n"/>
      <c r="K225" s="24">
        <f>IF(COUNT(G225:J225)=0,"",N($E$8)+SUM(G$16:G225)-SUM(I$16:I225))</f>
        <v/>
      </c>
      <c r="L225" s="24">
        <f>IF(COUNT(G225:J225)=0,"",N($E$9)+SUM(H$16:H225)-SUM(J$16:J225))</f>
        <v/>
      </c>
      <c r="M225" s="25">
        <f>IF(COUNT(G225:J225)=0,"",IF(B225="","Enter the date",IF(D225="","Enter who was paid or who paid",IF(F225="","Pick a head of account",IF(O225="?","Pick a head from the list",IF(AND(O225&lt;&gt;"C1",O225&lt;&gt;"C2",N(G225)+N(H225)&gt;0,N(I225)+N(J225)&gt;0),"Put money in and money out on separate rows",IF(K225&lt;0,"Cash in hand below zero: an entry is missing or wrong",IF(AND(O225="C1",ROUND(N(I225)-N(H225),2)&lt;&gt;0),"Cash deposited: cash out and bank in should be equal",IF(AND(O225="C2",ROUND(N(J225)-N(G225),2)&lt;&gt;0),"Cash withdrawn: bank out and cash in should be equal",IF(P225&gt;10000,"Cash paid to this party today is over ₹10,000: not deductible, s.36(4)",IF(Q225&gt;35000,"Cash freight to this transporter today is over ₹35,000: not deductible, s.36(6)",IF(R225&gt;10000,"Asset paid in cash over ₹10,000 today: left out of its cost, s.39(2)",IF(AND(O225="T",N(G225)&gt;=20000),"Loan of ₹20,000 or more taken in cash: barred, s.185",IF(AND(O225="L",N(I225)&gt;=20000),"Loan of ₹20,000 or more repaid in cash: barred, s.188",IF(S225&gt;=200000,"₹2,00,000 or more in cash from this party today: barred, s.186",IF(T225&gt;=200000,"₹2,00,000 or more in cash for this event or order: barred, s.186","OK"))))))))))))))))</f>
        <v/>
      </c>
      <c r="O225">
        <f>IF(F225="","",IFERROR(VLOOKUP(F225,Lists!$A$2:$B$22,2,FALSE),"?"))</f>
        <v/>
      </c>
      <c r="P225">
        <f>IF(OR(O225&lt;&gt;"E",N(I225)=0),0,SUMIFS($I$16:$I$315,$B$16:$B$315,B225,$D$16:$D$315,D225,$O$16:$O$315,"E"))</f>
        <v/>
      </c>
      <c r="Q225">
        <f>IF(OR(O225&lt;&gt;"F",N(I225)=0),0,SUMIFS($I$16:$I$315,$B$16:$B$315,B225,$D$16:$D$315,D225,$O$16:$O$315,"F"))</f>
        <v/>
      </c>
      <c r="R225">
        <f>IF(OR(O225&lt;&gt;"A",N(I225)=0),0,SUMIFS($I$16:$I$315,$B$16:$B$315,B225,$D$16:$D$315,D225,$O$16:$O$315,"A"))</f>
        <v/>
      </c>
      <c r="S225">
        <f>IF(OR(O225&lt;&gt;"S",N(G225)=0),0,SUMIFS($G$16:$G$315,$B$16:$B$315,B225,$D$16:$D$315,D225,$O$16:$O$315,"S"))</f>
        <v/>
      </c>
      <c r="T225">
        <f>IF(OR(O225&lt;&gt;"S",E225="",N(G225)=0),0,SUMIFS($G$16:$G$315,$E$16:$E$315,E225,$O$16:$O$315,"S"))</f>
        <v/>
      </c>
      <c r="U225">
        <f>IF(O225="C2",0,N(G225))</f>
        <v/>
      </c>
      <c r="V225">
        <f>IF(O225="C1",0,N(I225))</f>
        <v/>
      </c>
      <c r="W225">
        <f>IF(O225="C1",0,N(H225))</f>
        <v/>
      </c>
      <c r="X225">
        <f>IF(O225="C2",0,N(J225))</f>
        <v/>
      </c>
      <c r="Y225">
        <f>IF(OR(M225="",M225="OK"),0,1)</f>
        <v/>
      </c>
    </row>
    <row r="226">
      <c r="B226" s="21" t="n"/>
      <c r="C226" s="22" t="n"/>
      <c r="D226" s="14" t="n"/>
      <c r="E226" s="22" t="n"/>
      <c r="F226" s="14" t="n"/>
      <c r="G226" s="23" t="n"/>
      <c r="H226" s="23" t="n"/>
      <c r="I226" s="23" t="n"/>
      <c r="J226" s="23" t="n"/>
      <c r="K226" s="24">
        <f>IF(COUNT(G226:J226)=0,"",N($E$8)+SUM(G$16:G226)-SUM(I$16:I226))</f>
        <v/>
      </c>
      <c r="L226" s="24">
        <f>IF(COUNT(G226:J226)=0,"",N($E$9)+SUM(H$16:H226)-SUM(J$16:J226))</f>
        <v/>
      </c>
      <c r="M226" s="25">
        <f>IF(COUNT(G226:J226)=0,"",IF(B226="","Enter the date",IF(D226="","Enter who was paid or who paid",IF(F226="","Pick a head of account",IF(O226="?","Pick a head from the list",IF(AND(O226&lt;&gt;"C1",O226&lt;&gt;"C2",N(G226)+N(H226)&gt;0,N(I226)+N(J226)&gt;0),"Put money in and money out on separate rows",IF(K226&lt;0,"Cash in hand below zero: an entry is missing or wrong",IF(AND(O226="C1",ROUND(N(I226)-N(H226),2)&lt;&gt;0),"Cash deposited: cash out and bank in should be equal",IF(AND(O226="C2",ROUND(N(J226)-N(G226),2)&lt;&gt;0),"Cash withdrawn: bank out and cash in should be equal",IF(P226&gt;10000,"Cash paid to this party today is over ₹10,000: not deductible, s.36(4)",IF(Q226&gt;35000,"Cash freight to this transporter today is over ₹35,000: not deductible, s.36(6)",IF(R226&gt;10000,"Asset paid in cash over ₹10,000 today: left out of its cost, s.39(2)",IF(AND(O226="T",N(G226)&gt;=20000),"Loan of ₹20,000 or more taken in cash: barred, s.185",IF(AND(O226="L",N(I226)&gt;=20000),"Loan of ₹20,000 or more repaid in cash: barred, s.188",IF(S226&gt;=200000,"₹2,00,000 or more in cash from this party today: barred, s.186",IF(T226&gt;=200000,"₹2,00,000 or more in cash for this event or order: barred, s.186","OK"))))))))))))))))</f>
        <v/>
      </c>
      <c r="O226">
        <f>IF(F226="","",IFERROR(VLOOKUP(F226,Lists!$A$2:$B$22,2,FALSE),"?"))</f>
        <v/>
      </c>
      <c r="P226">
        <f>IF(OR(O226&lt;&gt;"E",N(I226)=0),0,SUMIFS($I$16:$I$315,$B$16:$B$315,B226,$D$16:$D$315,D226,$O$16:$O$315,"E"))</f>
        <v/>
      </c>
      <c r="Q226">
        <f>IF(OR(O226&lt;&gt;"F",N(I226)=0),0,SUMIFS($I$16:$I$315,$B$16:$B$315,B226,$D$16:$D$315,D226,$O$16:$O$315,"F"))</f>
        <v/>
      </c>
      <c r="R226">
        <f>IF(OR(O226&lt;&gt;"A",N(I226)=0),0,SUMIFS($I$16:$I$315,$B$16:$B$315,B226,$D$16:$D$315,D226,$O$16:$O$315,"A"))</f>
        <v/>
      </c>
      <c r="S226">
        <f>IF(OR(O226&lt;&gt;"S",N(G226)=0),0,SUMIFS($G$16:$G$315,$B$16:$B$315,B226,$D$16:$D$315,D226,$O$16:$O$315,"S"))</f>
        <v/>
      </c>
      <c r="T226">
        <f>IF(OR(O226&lt;&gt;"S",E226="",N(G226)=0),0,SUMIFS($G$16:$G$315,$E$16:$E$315,E226,$O$16:$O$315,"S"))</f>
        <v/>
      </c>
      <c r="U226">
        <f>IF(O226="C2",0,N(G226))</f>
        <v/>
      </c>
      <c r="V226">
        <f>IF(O226="C1",0,N(I226))</f>
        <v/>
      </c>
      <c r="W226">
        <f>IF(O226="C1",0,N(H226))</f>
        <v/>
      </c>
      <c r="X226">
        <f>IF(O226="C2",0,N(J226))</f>
        <v/>
      </c>
      <c r="Y226">
        <f>IF(OR(M226="",M226="OK"),0,1)</f>
        <v/>
      </c>
    </row>
    <row r="227">
      <c r="B227" s="21" t="n"/>
      <c r="C227" s="22" t="n"/>
      <c r="D227" s="14" t="n"/>
      <c r="E227" s="22" t="n"/>
      <c r="F227" s="14" t="n"/>
      <c r="G227" s="23" t="n"/>
      <c r="H227" s="23" t="n"/>
      <c r="I227" s="23" t="n"/>
      <c r="J227" s="23" t="n"/>
      <c r="K227" s="24">
        <f>IF(COUNT(G227:J227)=0,"",N($E$8)+SUM(G$16:G227)-SUM(I$16:I227))</f>
        <v/>
      </c>
      <c r="L227" s="24">
        <f>IF(COUNT(G227:J227)=0,"",N($E$9)+SUM(H$16:H227)-SUM(J$16:J227))</f>
        <v/>
      </c>
      <c r="M227" s="25">
        <f>IF(COUNT(G227:J227)=0,"",IF(B227="","Enter the date",IF(D227="","Enter who was paid or who paid",IF(F227="","Pick a head of account",IF(O227="?","Pick a head from the list",IF(AND(O227&lt;&gt;"C1",O227&lt;&gt;"C2",N(G227)+N(H227)&gt;0,N(I227)+N(J227)&gt;0),"Put money in and money out on separate rows",IF(K227&lt;0,"Cash in hand below zero: an entry is missing or wrong",IF(AND(O227="C1",ROUND(N(I227)-N(H227),2)&lt;&gt;0),"Cash deposited: cash out and bank in should be equal",IF(AND(O227="C2",ROUND(N(J227)-N(G227),2)&lt;&gt;0),"Cash withdrawn: bank out and cash in should be equal",IF(P227&gt;10000,"Cash paid to this party today is over ₹10,000: not deductible, s.36(4)",IF(Q227&gt;35000,"Cash freight to this transporter today is over ₹35,000: not deductible, s.36(6)",IF(R227&gt;10000,"Asset paid in cash over ₹10,000 today: left out of its cost, s.39(2)",IF(AND(O227="T",N(G227)&gt;=20000),"Loan of ₹20,000 or more taken in cash: barred, s.185",IF(AND(O227="L",N(I227)&gt;=20000),"Loan of ₹20,000 or more repaid in cash: barred, s.188",IF(S227&gt;=200000,"₹2,00,000 or more in cash from this party today: barred, s.186",IF(T227&gt;=200000,"₹2,00,000 or more in cash for this event or order: barred, s.186","OK"))))))))))))))))</f>
        <v/>
      </c>
      <c r="O227">
        <f>IF(F227="","",IFERROR(VLOOKUP(F227,Lists!$A$2:$B$22,2,FALSE),"?"))</f>
        <v/>
      </c>
      <c r="P227">
        <f>IF(OR(O227&lt;&gt;"E",N(I227)=0),0,SUMIFS($I$16:$I$315,$B$16:$B$315,B227,$D$16:$D$315,D227,$O$16:$O$315,"E"))</f>
        <v/>
      </c>
      <c r="Q227">
        <f>IF(OR(O227&lt;&gt;"F",N(I227)=0),0,SUMIFS($I$16:$I$315,$B$16:$B$315,B227,$D$16:$D$315,D227,$O$16:$O$315,"F"))</f>
        <v/>
      </c>
      <c r="R227">
        <f>IF(OR(O227&lt;&gt;"A",N(I227)=0),0,SUMIFS($I$16:$I$315,$B$16:$B$315,B227,$D$16:$D$315,D227,$O$16:$O$315,"A"))</f>
        <v/>
      </c>
      <c r="S227">
        <f>IF(OR(O227&lt;&gt;"S",N(G227)=0),0,SUMIFS($G$16:$G$315,$B$16:$B$315,B227,$D$16:$D$315,D227,$O$16:$O$315,"S"))</f>
        <v/>
      </c>
      <c r="T227">
        <f>IF(OR(O227&lt;&gt;"S",E227="",N(G227)=0),0,SUMIFS($G$16:$G$315,$E$16:$E$315,E227,$O$16:$O$315,"S"))</f>
        <v/>
      </c>
      <c r="U227">
        <f>IF(O227="C2",0,N(G227))</f>
        <v/>
      </c>
      <c r="V227">
        <f>IF(O227="C1",0,N(I227))</f>
        <v/>
      </c>
      <c r="W227">
        <f>IF(O227="C1",0,N(H227))</f>
        <v/>
      </c>
      <c r="X227">
        <f>IF(O227="C2",0,N(J227))</f>
        <v/>
      </c>
      <c r="Y227">
        <f>IF(OR(M227="",M227="OK"),0,1)</f>
        <v/>
      </c>
    </row>
    <row r="228">
      <c r="B228" s="21" t="n"/>
      <c r="C228" s="22" t="n"/>
      <c r="D228" s="14" t="n"/>
      <c r="E228" s="22" t="n"/>
      <c r="F228" s="14" t="n"/>
      <c r="G228" s="23" t="n"/>
      <c r="H228" s="23" t="n"/>
      <c r="I228" s="23" t="n"/>
      <c r="J228" s="23" t="n"/>
      <c r="K228" s="24">
        <f>IF(COUNT(G228:J228)=0,"",N($E$8)+SUM(G$16:G228)-SUM(I$16:I228))</f>
        <v/>
      </c>
      <c r="L228" s="24">
        <f>IF(COUNT(G228:J228)=0,"",N($E$9)+SUM(H$16:H228)-SUM(J$16:J228))</f>
        <v/>
      </c>
      <c r="M228" s="25">
        <f>IF(COUNT(G228:J228)=0,"",IF(B228="","Enter the date",IF(D228="","Enter who was paid or who paid",IF(F228="","Pick a head of account",IF(O228="?","Pick a head from the list",IF(AND(O228&lt;&gt;"C1",O228&lt;&gt;"C2",N(G228)+N(H228)&gt;0,N(I228)+N(J228)&gt;0),"Put money in and money out on separate rows",IF(K228&lt;0,"Cash in hand below zero: an entry is missing or wrong",IF(AND(O228="C1",ROUND(N(I228)-N(H228),2)&lt;&gt;0),"Cash deposited: cash out and bank in should be equal",IF(AND(O228="C2",ROUND(N(J228)-N(G228),2)&lt;&gt;0),"Cash withdrawn: bank out and cash in should be equal",IF(P228&gt;10000,"Cash paid to this party today is over ₹10,000: not deductible, s.36(4)",IF(Q228&gt;35000,"Cash freight to this transporter today is over ₹35,000: not deductible, s.36(6)",IF(R228&gt;10000,"Asset paid in cash over ₹10,000 today: left out of its cost, s.39(2)",IF(AND(O228="T",N(G228)&gt;=20000),"Loan of ₹20,000 or more taken in cash: barred, s.185",IF(AND(O228="L",N(I228)&gt;=20000),"Loan of ₹20,000 or more repaid in cash: barred, s.188",IF(S228&gt;=200000,"₹2,00,000 or more in cash from this party today: barred, s.186",IF(T228&gt;=200000,"₹2,00,000 or more in cash for this event or order: barred, s.186","OK"))))))))))))))))</f>
        <v/>
      </c>
      <c r="O228">
        <f>IF(F228="","",IFERROR(VLOOKUP(F228,Lists!$A$2:$B$22,2,FALSE),"?"))</f>
        <v/>
      </c>
      <c r="P228">
        <f>IF(OR(O228&lt;&gt;"E",N(I228)=0),0,SUMIFS($I$16:$I$315,$B$16:$B$315,B228,$D$16:$D$315,D228,$O$16:$O$315,"E"))</f>
        <v/>
      </c>
      <c r="Q228">
        <f>IF(OR(O228&lt;&gt;"F",N(I228)=0),0,SUMIFS($I$16:$I$315,$B$16:$B$315,B228,$D$16:$D$315,D228,$O$16:$O$315,"F"))</f>
        <v/>
      </c>
      <c r="R228">
        <f>IF(OR(O228&lt;&gt;"A",N(I228)=0),0,SUMIFS($I$16:$I$315,$B$16:$B$315,B228,$D$16:$D$315,D228,$O$16:$O$315,"A"))</f>
        <v/>
      </c>
      <c r="S228">
        <f>IF(OR(O228&lt;&gt;"S",N(G228)=0),0,SUMIFS($G$16:$G$315,$B$16:$B$315,B228,$D$16:$D$315,D228,$O$16:$O$315,"S"))</f>
        <v/>
      </c>
      <c r="T228">
        <f>IF(OR(O228&lt;&gt;"S",E228="",N(G228)=0),0,SUMIFS($G$16:$G$315,$E$16:$E$315,E228,$O$16:$O$315,"S"))</f>
        <v/>
      </c>
      <c r="U228">
        <f>IF(O228="C2",0,N(G228))</f>
        <v/>
      </c>
      <c r="V228">
        <f>IF(O228="C1",0,N(I228))</f>
        <v/>
      </c>
      <c r="W228">
        <f>IF(O228="C1",0,N(H228))</f>
        <v/>
      </c>
      <c r="X228">
        <f>IF(O228="C2",0,N(J228))</f>
        <v/>
      </c>
      <c r="Y228">
        <f>IF(OR(M228="",M228="OK"),0,1)</f>
        <v/>
      </c>
    </row>
    <row r="229">
      <c r="B229" s="21" t="n"/>
      <c r="C229" s="22" t="n"/>
      <c r="D229" s="14" t="n"/>
      <c r="E229" s="22" t="n"/>
      <c r="F229" s="14" t="n"/>
      <c r="G229" s="23" t="n"/>
      <c r="H229" s="23" t="n"/>
      <c r="I229" s="23" t="n"/>
      <c r="J229" s="23" t="n"/>
      <c r="K229" s="24">
        <f>IF(COUNT(G229:J229)=0,"",N($E$8)+SUM(G$16:G229)-SUM(I$16:I229))</f>
        <v/>
      </c>
      <c r="L229" s="24">
        <f>IF(COUNT(G229:J229)=0,"",N($E$9)+SUM(H$16:H229)-SUM(J$16:J229))</f>
        <v/>
      </c>
      <c r="M229" s="25">
        <f>IF(COUNT(G229:J229)=0,"",IF(B229="","Enter the date",IF(D229="","Enter who was paid or who paid",IF(F229="","Pick a head of account",IF(O229="?","Pick a head from the list",IF(AND(O229&lt;&gt;"C1",O229&lt;&gt;"C2",N(G229)+N(H229)&gt;0,N(I229)+N(J229)&gt;0),"Put money in and money out on separate rows",IF(K229&lt;0,"Cash in hand below zero: an entry is missing or wrong",IF(AND(O229="C1",ROUND(N(I229)-N(H229),2)&lt;&gt;0),"Cash deposited: cash out and bank in should be equal",IF(AND(O229="C2",ROUND(N(J229)-N(G229),2)&lt;&gt;0),"Cash withdrawn: bank out and cash in should be equal",IF(P229&gt;10000,"Cash paid to this party today is over ₹10,000: not deductible, s.36(4)",IF(Q229&gt;35000,"Cash freight to this transporter today is over ₹35,000: not deductible, s.36(6)",IF(R229&gt;10000,"Asset paid in cash over ₹10,000 today: left out of its cost, s.39(2)",IF(AND(O229="T",N(G229)&gt;=20000),"Loan of ₹20,000 or more taken in cash: barred, s.185",IF(AND(O229="L",N(I229)&gt;=20000),"Loan of ₹20,000 or more repaid in cash: barred, s.188",IF(S229&gt;=200000,"₹2,00,000 or more in cash from this party today: barred, s.186",IF(T229&gt;=200000,"₹2,00,000 or more in cash for this event or order: barred, s.186","OK"))))))))))))))))</f>
        <v/>
      </c>
      <c r="O229">
        <f>IF(F229="","",IFERROR(VLOOKUP(F229,Lists!$A$2:$B$22,2,FALSE),"?"))</f>
        <v/>
      </c>
      <c r="P229">
        <f>IF(OR(O229&lt;&gt;"E",N(I229)=0),0,SUMIFS($I$16:$I$315,$B$16:$B$315,B229,$D$16:$D$315,D229,$O$16:$O$315,"E"))</f>
        <v/>
      </c>
      <c r="Q229">
        <f>IF(OR(O229&lt;&gt;"F",N(I229)=0),0,SUMIFS($I$16:$I$315,$B$16:$B$315,B229,$D$16:$D$315,D229,$O$16:$O$315,"F"))</f>
        <v/>
      </c>
      <c r="R229">
        <f>IF(OR(O229&lt;&gt;"A",N(I229)=0),0,SUMIFS($I$16:$I$315,$B$16:$B$315,B229,$D$16:$D$315,D229,$O$16:$O$315,"A"))</f>
        <v/>
      </c>
      <c r="S229">
        <f>IF(OR(O229&lt;&gt;"S",N(G229)=0),0,SUMIFS($G$16:$G$315,$B$16:$B$315,B229,$D$16:$D$315,D229,$O$16:$O$315,"S"))</f>
        <v/>
      </c>
      <c r="T229">
        <f>IF(OR(O229&lt;&gt;"S",E229="",N(G229)=0),0,SUMIFS($G$16:$G$315,$E$16:$E$315,E229,$O$16:$O$315,"S"))</f>
        <v/>
      </c>
      <c r="U229">
        <f>IF(O229="C2",0,N(G229))</f>
        <v/>
      </c>
      <c r="V229">
        <f>IF(O229="C1",0,N(I229))</f>
        <v/>
      </c>
      <c r="W229">
        <f>IF(O229="C1",0,N(H229))</f>
        <v/>
      </c>
      <c r="X229">
        <f>IF(O229="C2",0,N(J229))</f>
        <v/>
      </c>
      <c r="Y229">
        <f>IF(OR(M229="",M229="OK"),0,1)</f>
        <v/>
      </c>
    </row>
    <row r="230">
      <c r="B230" s="21" t="n"/>
      <c r="C230" s="22" t="n"/>
      <c r="D230" s="14" t="n"/>
      <c r="E230" s="22" t="n"/>
      <c r="F230" s="14" t="n"/>
      <c r="G230" s="23" t="n"/>
      <c r="H230" s="23" t="n"/>
      <c r="I230" s="23" t="n"/>
      <c r="J230" s="23" t="n"/>
      <c r="K230" s="24">
        <f>IF(COUNT(G230:J230)=0,"",N($E$8)+SUM(G$16:G230)-SUM(I$16:I230))</f>
        <v/>
      </c>
      <c r="L230" s="24">
        <f>IF(COUNT(G230:J230)=0,"",N($E$9)+SUM(H$16:H230)-SUM(J$16:J230))</f>
        <v/>
      </c>
      <c r="M230" s="25">
        <f>IF(COUNT(G230:J230)=0,"",IF(B230="","Enter the date",IF(D230="","Enter who was paid or who paid",IF(F230="","Pick a head of account",IF(O230="?","Pick a head from the list",IF(AND(O230&lt;&gt;"C1",O230&lt;&gt;"C2",N(G230)+N(H230)&gt;0,N(I230)+N(J230)&gt;0),"Put money in and money out on separate rows",IF(K230&lt;0,"Cash in hand below zero: an entry is missing or wrong",IF(AND(O230="C1",ROUND(N(I230)-N(H230),2)&lt;&gt;0),"Cash deposited: cash out and bank in should be equal",IF(AND(O230="C2",ROUND(N(J230)-N(G230),2)&lt;&gt;0),"Cash withdrawn: bank out and cash in should be equal",IF(P230&gt;10000,"Cash paid to this party today is over ₹10,000: not deductible, s.36(4)",IF(Q230&gt;35000,"Cash freight to this transporter today is over ₹35,000: not deductible, s.36(6)",IF(R230&gt;10000,"Asset paid in cash over ₹10,000 today: left out of its cost, s.39(2)",IF(AND(O230="T",N(G230)&gt;=20000),"Loan of ₹20,000 or more taken in cash: barred, s.185",IF(AND(O230="L",N(I230)&gt;=20000),"Loan of ₹20,000 or more repaid in cash: barred, s.188",IF(S230&gt;=200000,"₹2,00,000 or more in cash from this party today: barred, s.186",IF(T230&gt;=200000,"₹2,00,000 or more in cash for this event or order: barred, s.186","OK"))))))))))))))))</f>
        <v/>
      </c>
      <c r="O230">
        <f>IF(F230="","",IFERROR(VLOOKUP(F230,Lists!$A$2:$B$22,2,FALSE),"?"))</f>
        <v/>
      </c>
      <c r="P230">
        <f>IF(OR(O230&lt;&gt;"E",N(I230)=0),0,SUMIFS($I$16:$I$315,$B$16:$B$315,B230,$D$16:$D$315,D230,$O$16:$O$315,"E"))</f>
        <v/>
      </c>
      <c r="Q230">
        <f>IF(OR(O230&lt;&gt;"F",N(I230)=0),0,SUMIFS($I$16:$I$315,$B$16:$B$315,B230,$D$16:$D$315,D230,$O$16:$O$315,"F"))</f>
        <v/>
      </c>
      <c r="R230">
        <f>IF(OR(O230&lt;&gt;"A",N(I230)=0),0,SUMIFS($I$16:$I$315,$B$16:$B$315,B230,$D$16:$D$315,D230,$O$16:$O$315,"A"))</f>
        <v/>
      </c>
      <c r="S230">
        <f>IF(OR(O230&lt;&gt;"S",N(G230)=0),0,SUMIFS($G$16:$G$315,$B$16:$B$315,B230,$D$16:$D$315,D230,$O$16:$O$315,"S"))</f>
        <v/>
      </c>
      <c r="T230">
        <f>IF(OR(O230&lt;&gt;"S",E230="",N(G230)=0),0,SUMIFS($G$16:$G$315,$E$16:$E$315,E230,$O$16:$O$315,"S"))</f>
        <v/>
      </c>
      <c r="U230">
        <f>IF(O230="C2",0,N(G230))</f>
        <v/>
      </c>
      <c r="V230">
        <f>IF(O230="C1",0,N(I230))</f>
        <v/>
      </c>
      <c r="W230">
        <f>IF(O230="C1",0,N(H230))</f>
        <v/>
      </c>
      <c r="X230">
        <f>IF(O230="C2",0,N(J230))</f>
        <v/>
      </c>
      <c r="Y230">
        <f>IF(OR(M230="",M230="OK"),0,1)</f>
        <v/>
      </c>
    </row>
    <row r="231">
      <c r="B231" s="21" t="n"/>
      <c r="C231" s="22" t="n"/>
      <c r="D231" s="14" t="n"/>
      <c r="E231" s="22" t="n"/>
      <c r="F231" s="14" t="n"/>
      <c r="G231" s="23" t="n"/>
      <c r="H231" s="23" t="n"/>
      <c r="I231" s="23" t="n"/>
      <c r="J231" s="23" t="n"/>
      <c r="K231" s="24">
        <f>IF(COUNT(G231:J231)=0,"",N($E$8)+SUM(G$16:G231)-SUM(I$16:I231))</f>
        <v/>
      </c>
      <c r="L231" s="24">
        <f>IF(COUNT(G231:J231)=0,"",N($E$9)+SUM(H$16:H231)-SUM(J$16:J231))</f>
        <v/>
      </c>
      <c r="M231" s="25">
        <f>IF(COUNT(G231:J231)=0,"",IF(B231="","Enter the date",IF(D231="","Enter who was paid or who paid",IF(F231="","Pick a head of account",IF(O231="?","Pick a head from the list",IF(AND(O231&lt;&gt;"C1",O231&lt;&gt;"C2",N(G231)+N(H231)&gt;0,N(I231)+N(J231)&gt;0),"Put money in and money out on separate rows",IF(K231&lt;0,"Cash in hand below zero: an entry is missing or wrong",IF(AND(O231="C1",ROUND(N(I231)-N(H231),2)&lt;&gt;0),"Cash deposited: cash out and bank in should be equal",IF(AND(O231="C2",ROUND(N(J231)-N(G231),2)&lt;&gt;0),"Cash withdrawn: bank out and cash in should be equal",IF(P231&gt;10000,"Cash paid to this party today is over ₹10,000: not deductible, s.36(4)",IF(Q231&gt;35000,"Cash freight to this transporter today is over ₹35,000: not deductible, s.36(6)",IF(R231&gt;10000,"Asset paid in cash over ₹10,000 today: left out of its cost, s.39(2)",IF(AND(O231="T",N(G231)&gt;=20000),"Loan of ₹20,000 or more taken in cash: barred, s.185",IF(AND(O231="L",N(I231)&gt;=20000),"Loan of ₹20,000 or more repaid in cash: barred, s.188",IF(S231&gt;=200000,"₹2,00,000 or more in cash from this party today: barred, s.186",IF(T231&gt;=200000,"₹2,00,000 or more in cash for this event or order: barred, s.186","OK"))))))))))))))))</f>
        <v/>
      </c>
      <c r="O231">
        <f>IF(F231="","",IFERROR(VLOOKUP(F231,Lists!$A$2:$B$22,2,FALSE),"?"))</f>
        <v/>
      </c>
      <c r="P231">
        <f>IF(OR(O231&lt;&gt;"E",N(I231)=0),0,SUMIFS($I$16:$I$315,$B$16:$B$315,B231,$D$16:$D$315,D231,$O$16:$O$315,"E"))</f>
        <v/>
      </c>
      <c r="Q231">
        <f>IF(OR(O231&lt;&gt;"F",N(I231)=0),0,SUMIFS($I$16:$I$315,$B$16:$B$315,B231,$D$16:$D$315,D231,$O$16:$O$315,"F"))</f>
        <v/>
      </c>
      <c r="R231">
        <f>IF(OR(O231&lt;&gt;"A",N(I231)=0),0,SUMIFS($I$16:$I$315,$B$16:$B$315,B231,$D$16:$D$315,D231,$O$16:$O$315,"A"))</f>
        <v/>
      </c>
      <c r="S231">
        <f>IF(OR(O231&lt;&gt;"S",N(G231)=0),0,SUMIFS($G$16:$G$315,$B$16:$B$315,B231,$D$16:$D$315,D231,$O$16:$O$315,"S"))</f>
        <v/>
      </c>
      <c r="T231">
        <f>IF(OR(O231&lt;&gt;"S",E231="",N(G231)=0),0,SUMIFS($G$16:$G$315,$E$16:$E$315,E231,$O$16:$O$315,"S"))</f>
        <v/>
      </c>
      <c r="U231">
        <f>IF(O231="C2",0,N(G231))</f>
        <v/>
      </c>
      <c r="V231">
        <f>IF(O231="C1",0,N(I231))</f>
        <v/>
      </c>
      <c r="W231">
        <f>IF(O231="C1",0,N(H231))</f>
        <v/>
      </c>
      <c r="X231">
        <f>IF(O231="C2",0,N(J231))</f>
        <v/>
      </c>
      <c r="Y231">
        <f>IF(OR(M231="",M231="OK"),0,1)</f>
        <v/>
      </c>
    </row>
    <row r="232">
      <c r="B232" s="21" t="n"/>
      <c r="C232" s="22" t="n"/>
      <c r="D232" s="14" t="n"/>
      <c r="E232" s="22" t="n"/>
      <c r="F232" s="14" t="n"/>
      <c r="G232" s="23" t="n"/>
      <c r="H232" s="23" t="n"/>
      <c r="I232" s="23" t="n"/>
      <c r="J232" s="23" t="n"/>
      <c r="K232" s="24">
        <f>IF(COUNT(G232:J232)=0,"",N($E$8)+SUM(G$16:G232)-SUM(I$16:I232))</f>
        <v/>
      </c>
      <c r="L232" s="24">
        <f>IF(COUNT(G232:J232)=0,"",N($E$9)+SUM(H$16:H232)-SUM(J$16:J232))</f>
        <v/>
      </c>
      <c r="M232" s="25">
        <f>IF(COUNT(G232:J232)=0,"",IF(B232="","Enter the date",IF(D232="","Enter who was paid or who paid",IF(F232="","Pick a head of account",IF(O232="?","Pick a head from the list",IF(AND(O232&lt;&gt;"C1",O232&lt;&gt;"C2",N(G232)+N(H232)&gt;0,N(I232)+N(J232)&gt;0),"Put money in and money out on separate rows",IF(K232&lt;0,"Cash in hand below zero: an entry is missing or wrong",IF(AND(O232="C1",ROUND(N(I232)-N(H232),2)&lt;&gt;0),"Cash deposited: cash out and bank in should be equal",IF(AND(O232="C2",ROUND(N(J232)-N(G232),2)&lt;&gt;0),"Cash withdrawn: bank out and cash in should be equal",IF(P232&gt;10000,"Cash paid to this party today is over ₹10,000: not deductible, s.36(4)",IF(Q232&gt;35000,"Cash freight to this transporter today is over ₹35,000: not deductible, s.36(6)",IF(R232&gt;10000,"Asset paid in cash over ₹10,000 today: left out of its cost, s.39(2)",IF(AND(O232="T",N(G232)&gt;=20000),"Loan of ₹20,000 or more taken in cash: barred, s.185",IF(AND(O232="L",N(I232)&gt;=20000),"Loan of ₹20,000 or more repaid in cash: barred, s.188",IF(S232&gt;=200000,"₹2,00,000 or more in cash from this party today: barred, s.186",IF(T232&gt;=200000,"₹2,00,000 or more in cash for this event or order: barred, s.186","OK"))))))))))))))))</f>
        <v/>
      </c>
      <c r="O232">
        <f>IF(F232="","",IFERROR(VLOOKUP(F232,Lists!$A$2:$B$22,2,FALSE),"?"))</f>
        <v/>
      </c>
      <c r="P232">
        <f>IF(OR(O232&lt;&gt;"E",N(I232)=0),0,SUMIFS($I$16:$I$315,$B$16:$B$315,B232,$D$16:$D$315,D232,$O$16:$O$315,"E"))</f>
        <v/>
      </c>
      <c r="Q232">
        <f>IF(OR(O232&lt;&gt;"F",N(I232)=0),0,SUMIFS($I$16:$I$315,$B$16:$B$315,B232,$D$16:$D$315,D232,$O$16:$O$315,"F"))</f>
        <v/>
      </c>
      <c r="R232">
        <f>IF(OR(O232&lt;&gt;"A",N(I232)=0),0,SUMIFS($I$16:$I$315,$B$16:$B$315,B232,$D$16:$D$315,D232,$O$16:$O$315,"A"))</f>
        <v/>
      </c>
      <c r="S232">
        <f>IF(OR(O232&lt;&gt;"S",N(G232)=0),0,SUMIFS($G$16:$G$315,$B$16:$B$315,B232,$D$16:$D$315,D232,$O$16:$O$315,"S"))</f>
        <v/>
      </c>
      <c r="T232">
        <f>IF(OR(O232&lt;&gt;"S",E232="",N(G232)=0),0,SUMIFS($G$16:$G$315,$E$16:$E$315,E232,$O$16:$O$315,"S"))</f>
        <v/>
      </c>
      <c r="U232">
        <f>IF(O232="C2",0,N(G232))</f>
        <v/>
      </c>
      <c r="V232">
        <f>IF(O232="C1",0,N(I232))</f>
        <v/>
      </c>
      <c r="W232">
        <f>IF(O232="C1",0,N(H232))</f>
        <v/>
      </c>
      <c r="X232">
        <f>IF(O232="C2",0,N(J232))</f>
        <v/>
      </c>
      <c r="Y232">
        <f>IF(OR(M232="",M232="OK"),0,1)</f>
        <v/>
      </c>
    </row>
    <row r="233">
      <c r="B233" s="21" t="n"/>
      <c r="C233" s="22" t="n"/>
      <c r="D233" s="14" t="n"/>
      <c r="E233" s="22" t="n"/>
      <c r="F233" s="14" t="n"/>
      <c r="G233" s="23" t="n"/>
      <c r="H233" s="23" t="n"/>
      <c r="I233" s="23" t="n"/>
      <c r="J233" s="23" t="n"/>
      <c r="K233" s="24">
        <f>IF(COUNT(G233:J233)=0,"",N($E$8)+SUM(G$16:G233)-SUM(I$16:I233))</f>
        <v/>
      </c>
      <c r="L233" s="24">
        <f>IF(COUNT(G233:J233)=0,"",N($E$9)+SUM(H$16:H233)-SUM(J$16:J233))</f>
        <v/>
      </c>
      <c r="M233" s="25">
        <f>IF(COUNT(G233:J233)=0,"",IF(B233="","Enter the date",IF(D233="","Enter who was paid or who paid",IF(F233="","Pick a head of account",IF(O233="?","Pick a head from the list",IF(AND(O233&lt;&gt;"C1",O233&lt;&gt;"C2",N(G233)+N(H233)&gt;0,N(I233)+N(J233)&gt;0),"Put money in and money out on separate rows",IF(K233&lt;0,"Cash in hand below zero: an entry is missing or wrong",IF(AND(O233="C1",ROUND(N(I233)-N(H233),2)&lt;&gt;0),"Cash deposited: cash out and bank in should be equal",IF(AND(O233="C2",ROUND(N(J233)-N(G233),2)&lt;&gt;0),"Cash withdrawn: bank out and cash in should be equal",IF(P233&gt;10000,"Cash paid to this party today is over ₹10,000: not deductible, s.36(4)",IF(Q233&gt;35000,"Cash freight to this transporter today is over ₹35,000: not deductible, s.36(6)",IF(R233&gt;10000,"Asset paid in cash over ₹10,000 today: left out of its cost, s.39(2)",IF(AND(O233="T",N(G233)&gt;=20000),"Loan of ₹20,000 or more taken in cash: barred, s.185",IF(AND(O233="L",N(I233)&gt;=20000),"Loan of ₹20,000 or more repaid in cash: barred, s.188",IF(S233&gt;=200000,"₹2,00,000 or more in cash from this party today: barred, s.186",IF(T233&gt;=200000,"₹2,00,000 or more in cash for this event or order: barred, s.186","OK"))))))))))))))))</f>
        <v/>
      </c>
      <c r="O233">
        <f>IF(F233="","",IFERROR(VLOOKUP(F233,Lists!$A$2:$B$22,2,FALSE),"?"))</f>
        <v/>
      </c>
      <c r="P233">
        <f>IF(OR(O233&lt;&gt;"E",N(I233)=0),0,SUMIFS($I$16:$I$315,$B$16:$B$315,B233,$D$16:$D$315,D233,$O$16:$O$315,"E"))</f>
        <v/>
      </c>
      <c r="Q233">
        <f>IF(OR(O233&lt;&gt;"F",N(I233)=0),0,SUMIFS($I$16:$I$315,$B$16:$B$315,B233,$D$16:$D$315,D233,$O$16:$O$315,"F"))</f>
        <v/>
      </c>
      <c r="R233">
        <f>IF(OR(O233&lt;&gt;"A",N(I233)=0),0,SUMIFS($I$16:$I$315,$B$16:$B$315,B233,$D$16:$D$315,D233,$O$16:$O$315,"A"))</f>
        <v/>
      </c>
      <c r="S233">
        <f>IF(OR(O233&lt;&gt;"S",N(G233)=0),0,SUMIFS($G$16:$G$315,$B$16:$B$315,B233,$D$16:$D$315,D233,$O$16:$O$315,"S"))</f>
        <v/>
      </c>
      <c r="T233">
        <f>IF(OR(O233&lt;&gt;"S",E233="",N(G233)=0),0,SUMIFS($G$16:$G$315,$E$16:$E$315,E233,$O$16:$O$315,"S"))</f>
        <v/>
      </c>
      <c r="U233">
        <f>IF(O233="C2",0,N(G233))</f>
        <v/>
      </c>
      <c r="V233">
        <f>IF(O233="C1",0,N(I233))</f>
        <v/>
      </c>
      <c r="W233">
        <f>IF(O233="C1",0,N(H233))</f>
        <v/>
      </c>
      <c r="X233">
        <f>IF(O233="C2",0,N(J233))</f>
        <v/>
      </c>
      <c r="Y233">
        <f>IF(OR(M233="",M233="OK"),0,1)</f>
        <v/>
      </c>
    </row>
    <row r="234">
      <c r="B234" s="21" t="n"/>
      <c r="C234" s="22" t="n"/>
      <c r="D234" s="14" t="n"/>
      <c r="E234" s="22" t="n"/>
      <c r="F234" s="14" t="n"/>
      <c r="G234" s="23" t="n"/>
      <c r="H234" s="23" t="n"/>
      <c r="I234" s="23" t="n"/>
      <c r="J234" s="23" t="n"/>
      <c r="K234" s="24">
        <f>IF(COUNT(G234:J234)=0,"",N($E$8)+SUM(G$16:G234)-SUM(I$16:I234))</f>
        <v/>
      </c>
      <c r="L234" s="24">
        <f>IF(COUNT(G234:J234)=0,"",N($E$9)+SUM(H$16:H234)-SUM(J$16:J234))</f>
        <v/>
      </c>
      <c r="M234" s="25">
        <f>IF(COUNT(G234:J234)=0,"",IF(B234="","Enter the date",IF(D234="","Enter who was paid or who paid",IF(F234="","Pick a head of account",IF(O234="?","Pick a head from the list",IF(AND(O234&lt;&gt;"C1",O234&lt;&gt;"C2",N(G234)+N(H234)&gt;0,N(I234)+N(J234)&gt;0),"Put money in and money out on separate rows",IF(K234&lt;0,"Cash in hand below zero: an entry is missing or wrong",IF(AND(O234="C1",ROUND(N(I234)-N(H234),2)&lt;&gt;0),"Cash deposited: cash out and bank in should be equal",IF(AND(O234="C2",ROUND(N(J234)-N(G234),2)&lt;&gt;0),"Cash withdrawn: bank out and cash in should be equal",IF(P234&gt;10000,"Cash paid to this party today is over ₹10,000: not deductible, s.36(4)",IF(Q234&gt;35000,"Cash freight to this transporter today is over ₹35,000: not deductible, s.36(6)",IF(R234&gt;10000,"Asset paid in cash over ₹10,000 today: left out of its cost, s.39(2)",IF(AND(O234="T",N(G234)&gt;=20000),"Loan of ₹20,000 or more taken in cash: barred, s.185",IF(AND(O234="L",N(I234)&gt;=20000),"Loan of ₹20,000 or more repaid in cash: barred, s.188",IF(S234&gt;=200000,"₹2,00,000 or more in cash from this party today: barred, s.186",IF(T234&gt;=200000,"₹2,00,000 or more in cash for this event or order: barred, s.186","OK"))))))))))))))))</f>
        <v/>
      </c>
      <c r="O234">
        <f>IF(F234="","",IFERROR(VLOOKUP(F234,Lists!$A$2:$B$22,2,FALSE),"?"))</f>
        <v/>
      </c>
      <c r="P234">
        <f>IF(OR(O234&lt;&gt;"E",N(I234)=0),0,SUMIFS($I$16:$I$315,$B$16:$B$315,B234,$D$16:$D$315,D234,$O$16:$O$315,"E"))</f>
        <v/>
      </c>
      <c r="Q234">
        <f>IF(OR(O234&lt;&gt;"F",N(I234)=0),0,SUMIFS($I$16:$I$315,$B$16:$B$315,B234,$D$16:$D$315,D234,$O$16:$O$315,"F"))</f>
        <v/>
      </c>
      <c r="R234">
        <f>IF(OR(O234&lt;&gt;"A",N(I234)=0),0,SUMIFS($I$16:$I$315,$B$16:$B$315,B234,$D$16:$D$315,D234,$O$16:$O$315,"A"))</f>
        <v/>
      </c>
      <c r="S234">
        <f>IF(OR(O234&lt;&gt;"S",N(G234)=0),0,SUMIFS($G$16:$G$315,$B$16:$B$315,B234,$D$16:$D$315,D234,$O$16:$O$315,"S"))</f>
        <v/>
      </c>
      <c r="T234">
        <f>IF(OR(O234&lt;&gt;"S",E234="",N(G234)=0),0,SUMIFS($G$16:$G$315,$E$16:$E$315,E234,$O$16:$O$315,"S"))</f>
        <v/>
      </c>
      <c r="U234">
        <f>IF(O234="C2",0,N(G234))</f>
        <v/>
      </c>
      <c r="V234">
        <f>IF(O234="C1",0,N(I234))</f>
        <v/>
      </c>
      <c r="W234">
        <f>IF(O234="C1",0,N(H234))</f>
        <v/>
      </c>
      <c r="X234">
        <f>IF(O234="C2",0,N(J234))</f>
        <v/>
      </c>
      <c r="Y234">
        <f>IF(OR(M234="",M234="OK"),0,1)</f>
        <v/>
      </c>
    </row>
    <row r="235">
      <c r="B235" s="21" t="n"/>
      <c r="C235" s="22" t="n"/>
      <c r="D235" s="14" t="n"/>
      <c r="E235" s="22" t="n"/>
      <c r="F235" s="14" t="n"/>
      <c r="G235" s="23" t="n"/>
      <c r="H235" s="23" t="n"/>
      <c r="I235" s="23" t="n"/>
      <c r="J235" s="23" t="n"/>
      <c r="K235" s="24">
        <f>IF(COUNT(G235:J235)=0,"",N($E$8)+SUM(G$16:G235)-SUM(I$16:I235))</f>
        <v/>
      </c>
      <c r="L235" s="24">
        <f>IF(COUNT(G235:J235)=0,"",N($E$9)+SUM(H$16:H235)-SUM(J$16:J235))</f>
        <v/>
      </c>
      <c r="M235" s="25">
        <f>IF(COUNT(G235:J235)=0,"",IF(B235="","Enter the date",IF(D235="","Enter who was paid or who paid",IF(F235="","Pick a head of account",IF(O235="?","Pick a head from the list",IF(AND(O235&lt;&gt;"C1",O235&lt;&gt;"C2",N(G235)+N(H235)&gt;0,N(I235)+N(J235)&gt;0),"Put money in and money out on separate rows",IF(K235&lt;0,"Cash in hand below zero: an entry is missing or wrong",IF(AND(O235="C1",ROUND(N(I235)-N(H235),2)&lt;&gt;0),"Cash deposited: cash out and bank in should be equal",IF(AND(O235="C2",ROUND(N(J235)-N(G235),2)&lt;&gt;0),"Cash withdrawn: bank out and cash in should be equal",IF(P235&gt;10000,"Cash paid to this party today is over ₹10,000: not deductible, s.36(4)",IF(Q235&gt;35000,"Cash freight to this transporter today is over ₹35,000: not deductible, s.36(6)",IF(R235&gt;10000,"Asset paid in cash over ₹10,000 today: left out of its cost, s.39(2)",IF(AND(O235="T",N(G235)&gt;=20000),"Loan of ₹20,000 or more taken in cash: barred, s.185",IF(AND(O235="L",N(I235)&gt;=20000),"Loan of ₹20,000 or more repaid in cash: barred, s.188",IF(S235&gt;=200000,"₹2,00,000 or more in cash from this party today: barred, s.186",IF(T235&gt;=200000,"₹2,00,000 or more in cash for this event or order: barred, s.186","OK"))))))))))))))))</f>
        <v/>
      </c>
      <c r="O235">
        <f>IF(F235="","",IFERROR(VLOOKUP(F235,Lists!$A$2:$B$22,2,FALSE),"?"))</f>
        <v/>
      </c>
      <c r="P235">
        <f>IF(OR(O235&lt;&gt;"E",N(I235)=0),0,SUMIFS($I$16:$I$315,$B$16:$B$315,B235,$D$16:$D$315,D235,$O$16:$O$315,"E"))</f>
        <v/>
      </c>
      <c r="Q235">
        <f>IF(OR(O235&lt;&gt;"F",N(I235)=0),0,SUMIFS($I$16:$I$315,$B$16:$B$315,B235,$D$16:$D$315,D235,$O$16:$O$315,"F"))</f>
        <v/>
      </c>
      <c r="R235">
        <f>IF(OR(O235&lt;&gt;"A",N(I235)=0),0,SUMIFS($I$16:$I$315,$B$16:$B$315,B235,$D$16:$D$315,D235,$O$16:$O$315,"A"))</f>
        <v/>
      </c>
      <c r="S235">
        <f>IF(OR(O235&lt;&gt;"S",N(G235)=0),0,SUMIFS($G$16:$G$315,$B$16:$B$315,B235,$D$16:$D$315,D235,$O$16:$O$315,"S"))</f>
        <v/>
      </c>
      <c r="T235">
        <f>IF(OR(O235&lt;&gt;"S",E235="",N(G235)=0),0,SUMIFS($G$16:$G$315,$E$16:$E$315,E235,$O$16:$O$315,"S"))</f>
        <v/>
      </c>
      <c r="U235">
        <f>IF(O235="C2",0,N(G235))</f>
        <v/>
      </c>
      <c r="V235">
        <f>IF(O235="C1",0,N(I235))</f>
        <v/>
      </c>
      <c r="W235">
        <f>IF(O235="C1",0,N(H235))</f>
        <v/>
      </c>
      <c r="X235">
        <f>IF(O235="C2",0,N(J235))</f>
        <v/>
      </c>
      <c r="Y235">
        <f>IF(OR(M235="",M235="OK"),0,1)</f>
        <v/>
      </c>
    </row>
    <row r="236">
      <c r="B236" s="21" t="n"/>
      <c r="C236" s="22" t="n"/>
      <c r="D236" s="14" t="n"/>
      <c r="E236" s="22" t="n"/>
      <c r="F236" s="14" t="n"/>
      <c r="G236" s="23" t="n"/>
      <c r="H236" s="23" t="n"/>
      <c r="I236" s="23" t="n"/>
      <c r="J236" s="23" t="n"/>
      <c r="K236" s="24">
        <f>IF(COUNT(G236:J236)=0,"",N($E$8)+SUM(G$16:G236)-SUM(I$16:I236))</f>
        <v/>
      </c>
      <c r="L236" s="24">
        <f>IF(COUNT(G236:J236)=0,"",N($E$9)+SUM(H$16:H236)-SUM(J$16:J236))</f>
        <v/>
      </c>
      <c r="M236" s="25">
        <f>IF(COUNT(G236:J236)=0,"",IF(B236="","Enter the date",IF(D236="","Enter who was paid or who paid",IF(F236="","Pick a head of account",IF(O236="?","Pick a head from the list",IF(AND(O236&lt;&gt;"C1",O236&lt;&gt;"C2",N(G236)+N(H236)&gt;0,N(I236)+N(J236)&gt;0),"Put money in and money out on separate rows",IF(K236&lt;0,"Cash in hand below zero: an entry is missing or wrong",IF(AND(O236="C1",ROUND(N(I236)-N(H236),2)&lt;&gt;0),"Cash deposited: cash out and bank in should be equal",IF(AND(O236="C2",ROUND(N(J236)-N(G236),2)&lt;&gt;0),"Cash withdrawn: bank out and cash in should be equal",IF(P236&gt;10000,"Cash paid to this party today is over ₹10,000: not deductible, s.36(4)",IF(Q236&gt;35000,"Cash freight to this transporter today is over ₹35,000: not deductible, s.36(6)",IF(R236&gt;10000,"Asset paid in cash over ₹10,000 today: left out of its cost, s.39(2)",IF(AND(O236="T",N(G236)&gt;=20000),"Loan of ₹20,000 or more taken in cash: barred, s.185",IF(AND(O236="L",N(I236)&gt;=20000),"Loan of ₹20,000 or more repaid in cash: barred, s.188",IF(S236&gt;=200000,"₹2,00,000 or more in cash from this party today: barred, s.186",IF(T236&gt;=200000,"₹2,00,000 or more in cash for this event or order: barred, s.186","OK"))))))))))))))))</f>
        <v/>
      </c>
      <c r="O236">
        <f>IF(F236="","",IFERROR(VLOOKUP(F236,Lists!$A$2:$B$22,2,FALSE),"?"))</f>
        <v/>
      </c>
      <c r="P236">
        <f>IF(OR(O236&lt;&gt;"E",N(I236)=0),0,SUMIFS($I$16:$I$315,$B$16:$B$315,B236,$D$16:$D$315,D236,$O$16:$O$315,"E"))</f>
        <v/>
      </c>
      <c r="Q236">
        <f>IF(OR(O236&lt;&gt;"F",N(I236)=0),0,SUMIFS($I$16:$I$315,$B$16:$B$315,B236,$D$16:$D$315,D236,$O$16:$O$315,"F"))</f>
        <v/>
      </c>
      <c r="R236">
        <f>IF(OR(O236&lt;&gt;"A",N(I236)=0),0,SUMIFS($I$16:$I$315,$B$16:$B$315,B236,$D$16:$D$315,D236,$O$16:$O$315,"A"))</f>
        <v/>
      </c>
      <c r="S236">
        <f>IF(OR(O236&lt;&gt;"S",N(G236)=0),0,SUMIFS($G$16:$G$315,$B$16:$B$315,B236,$D$16:$D$315,D236,$O$16:$O$315,"S"))</f>
        <v/>
      </c>
      <c r="T236">
        <f>IF(OR(O236&lt;&gt;"S",E236="",N(G236)=0),0,SUMIFS($G$16:$G$315,$E$16:$E$315,E236,$O$16:$O$315,"S"))</f>
        <v/>
      </c>
      <c r="U236">
        <f>IF(O236="C2",0,N(G236))</f>
        <v/>
      </c>
      <c r="V236">
        <f>IF(O236="C1",0,N(I236))</f>
        <v/>
      </c>
      <c r="W236">
        <f>IF(O236="C1",0,N(H236))</f>
        <v/>
      </c>
      <c r="X236">
        <f>IF(O236="C2",0,N(J236))</f>
        <v/>
      </c>
      <c r="Y236">
        <f>IF(OR(M236="",M236="OK"),0,1)</f>
        <v/>
      </c>
    </row>
    <row r="237">
      <c r="B237" s="21" t="n"/>
      <c r="C237" s="22" t="n"/>
      <c r="D237" s="14" t="n"/>
      <c r="E237" s="22" t="n"/>
      <c r="F237" s="14" t="n"/>
      <c r="G237" s="23" t="n"/>
      <c r="H237" s="23" t="n"/>
      <c r="I237" s="23" t="n"/>
      <c r="J237" s="23" t="n"/>
      <c r="K237" s="24">
        <f>IF(COUNT(G237:J237)=0,"",N($E$8)+SUM(G$16:G237)-SUM(I$16:I237))</f>
        <v/>
      </c>
      <c r="L237" s="24">
        <f>IF(COUNT(G237:J237)=0,"",N($E$9)+SUM(H$16:H237)-SUM(J$16:J237))</f>
        <v/>
      </c>
      <c r="M237" s="25">
        <f>IF(COUNT(G237:J237)=0,"",IF(B237="","Enter the date",IF(D237="","Enter who was paid or who paid",IF(F237="","Pick a head of account",IF(O237="?","Pick a head from the list",IF(AND(O237&lt;&gt;"C1",O237&lt;&gt;"C2",N(G237)+N(H237)&gt;0,N(I237)+N(J237)&gt;0),"Put money in and money out on separate rows",IF(K237&lt;0,"Cash in hand below zero: an entry is missing or wrong",IF(AND(O237="C1",ROUND(N(I237)-N(H237),2)&lt;&gt;0),"Cash deposited: cash out and bank in should be equal",IF(AND(O237="C2",ROUND(N(J237)-N(G237),2)&lt;&gt;0),"Cash withdrawn: bank out and cash in should be equal",IF(P237&gt;10000,"Cash paid to this party today is over ₹10,000: not deductible, s.36(4)",IF(Q237&gt;35000,"Cash freight to this transporter today is over ₹35,000: not deductible, s.36(6)",IF(R237&gt;10000,"Asset paid in cash over ₹10,000 today: left out of its cost, s.39(2)",IF(AND(O237="T",N(G237)&gt;=20000),"Loan of ₹20,000 or more taken in cash: barred, s.185",IF(AND(O237="L",N(I237)&gt;=20000),"Loan of ₹20,000 or more repaid in cash: barred, s.188",IF(S237&gt;=200000,"₹2,00,000 or more in cash from this party today: barred, s.186",IF(T237&gt;=200000,"₹2,00,000 or more in cash for this event or order: barred, s.186","OK"))))))))))))))))</f>
        <v/>
      </c>
      <c r="O237">
        <f>IF(F237="","",IFERROR(VLOOKUP(F237,Lists!$A$2:$B$22,2,FALSE),"?"))</f>
        <v/>
      </c>
      <c r="P237">
        <f>IF(OR(O237&lt;&gt;"E",N(I237)=0),0,SUMIFS($I$16:$I$315,$B$16:$B$315,B237,$D$16:$D$315,D237,$O$16:$O$315,"E"))</f>
        <v/>
      </c>
      <c r="Q237">
        <f>IF(OR(O237&lt;&gt;"F",N(I237)=0),0,SUMIFS($I$16:$I$315,$B$16:$B$315,B237,$D$16:$D$315,D237,$O$16:$O$315,"F"))</f>
        <v/>
      </c>
      <c r="R237">
        <f>IF(OR(O237&lt;&gt;"A",N(I237)=0),0,SUMIFS($I$16:$I$315,$B$16:$B$315,B237,$D$16:$D$315,D237,$O$16:$O$315,"A"))</f>
        <v/>
      </c>
      <c r="S237">
        <f>IF(OR(O237&lt;&gt;"S",N(G237)=0),0,SUMIFS($G$16:$G$315,$B$16:$B$315,B237,$D$16:$D$315,D237,$O$16:$O$315,"S"))</f>
        <v/>
      </c>
      <c r="T237">
        <f>IF(OR(O237&lt;&gt;"S",E237="",N(G237)=0),0,SUMIFS($G$16:$G$315,$E$16:$E$315,E237,$O$16:$O$315,"S"))</f>
        <v/>
      </c>
      <c r="U237">
        <f>IF(O237="C2",0,N(G237))</f>
        <v/>
      </c>
      <c r="V237">
        <f>IF(O237="C1",0,N(I237))</f>
        <v/>
      </c>
      <c r="W237">
        <f>IF(O237="C1",0,N(H237))</f>
        <v/>
      </c>
      <c r="X237">
        <f>IF(O237="C2",0,N(J237))</f>
        <v/>
      </c>
      <c r="Y237">
        <f>IF(OR(M237="",M237="OK"),0,1)</f>
        <v/>
      </c>
    </row>
    <row r="238">
      <c r="B238" s="21" t="n"/>
      <c r="C238" s="22" t="n"/>
      <c r="D238" s="14" t="n"/>
      <c r="E238" s="22" t="n"/>
      <c r="F238" s="14" t="n"/>
      <c r="G238" s="23" t="n"/>
      <c r="H238" s="23" t="n"/>
      <c r="I238" s="23" t="n"/>
      <c r="J238" s="23" t="n"/>
      <c r="K238" s="24">
        <f>IF(COUNT(G238:J238)=0,"",N($E$8)+SUM(G$16:G238)-SUM(I$16:I238))</f>
        <v/>
      </c>
      <c r="L238" s="24">
        <f>IF(COUNT(G238:J238)=0,"",N($E$9)+SUM(H$16:H238)-SUM(J$16:J238))</f>
        <v/>
      </c>
      <c r="M238" s="25">
        <f>IF(COUNT(G238:J238)=0,"",IF(B238="","Enter the date",IF(D238="","Enter who was paid or who paid",IF(F238="","Pick a head of account",IF(O238="?","Pick a head from the list",IF(AND(O238&lt;&gt;"C1",O238&lt;&gt;"C2",N(G238)+N(H238)&gt;0,N(I238)+N(J238)&gt;0),"Put money in and money out on separate rows",IF(K238&lt;0,"Cash in hand below zero: an entry is missing or wrong",IF(AND(O238="C1",ROUND(N(I238)-N(H238),2)&lt;&gt;0),"Cash deposited: cash out and bank in should be equal",IF(AND(O238="C2",ROUND(N(J238)-N(G238),2)&lt;&gt;0),"Cash withdrawn: bank out and cash in should be equal",IF(P238&gt;10000,"Cash paid to this party today is over ₹10,000: not deductible, s.36(4)",IF(Q238&gt;35000,"Cash freight to this transporter today is over ₹35,000: not deductible, s.36(6)",IF(R238&gt;10000,"Asset paid in cash over ₹10,000 today: left out of its cost, s.39(2)",IF(AND(O238="T",N(G238)&gt;=20000),"Loan of ₹20,000 or more taken in cash: barred, s.185",IF(AND(O238="L",N(I238)&gt;=20000),"Loan of ₹20,000 or more repaid in cash: barred, s.188",IF(S238&gt;=200000,"₹2,00,000 or more in cash from this party today: barred, s.186",IF(T238&gt;=200000,"₹2,00,000 or more in cash for this event or order: barred, s.186","OK"))))))))))))))))</f>
        <v/>
      </c>
      <c r="O238">
        <f>IF(F238="","",IFERROR(VLOOKUP(F238,Lists!$A$2:$B$22,2,FALSE),"?"))</f>
        <v/>
      </c>
      <c r="P238">
        <f>IF(OR(O238&lt;&gt;"E",N(I238)=0),0,SUMIFS($I$16:$I$315,$B$16:$B$315,B238,$D$16:$D$315,D238,$O$16:$O$315,"E"))</f>
        <v/>
      </c>
      <c r="Q238">
        <f>IF(OR(O238&lt;&gt;"F",N(I238)=0),0,SUMIFS($I$16:$I$315,$B$16:$B$315,B238,$D$16:$D$315,D238,$O$16:$O$315,"F"))</f>
        <v/>
      </c>
      <c r="R238">
        <f>IF(OR(O238&lt;&gt;"A",N(I238)=0),0,SUMIFS($I$16:$I$315,$B$16:$B$315,B238,$D$16:$D$315,D238,$O$16:$O$315,"A"))</f>
        <v/>
      </c>
      <c r="S238">
        <f>IF(OR(O238&lt;&gt;"S",N(G238)=0),0,SUMIFS($G$16:$G$315,$B$16:$B$315,B238,$D$16:$D$315,D238,$O$16:$O$315,"S"))</f>
        <v/>
      </c>
      <c r="T238">
        <f>IF(OR(O238&lt;&gt;"S",E238="",N(G238)=0),0,SUMIFS($G$16:$G$315,$E$16:$E$315,E238,$O$16:$O$315,"S"))</f>
        <v/>
      </c>
      <c r="U238">
        <f>IF(O238="C2",0,N(G238))</f>
        <v/>
      </c>
      <c r="V238">
        <f>IF(O238="C1",0,N(I238))</f>
        <v/>
      </c>
      <c r="W238">
        <f>IF(O238="C1",0,N(H238))</f>
        <v/>
      </c>
      <c r="X238">
        <f>IF(O238="C2",0,N(J238))</f>
        <v/>
      </c>
      <c r="Y238">
        <f>IF(OR(M238="",M238="OK"),0,1)</f>
        <v/>
      </c>
    </row>
    <row r="239">
      <c r="B239" s="21" t="n"/>
      <c r="C239" s="22" t="n"/>
      <c r="D239" s="14" t="n"/>
      <c r="E239" s="22" t="n"/>
      <c r="F239" s="14" t="n"/>
      <c r="G239" s="23" t="n"/>
      <c r="H239" s="23" t="n"/>
      <c r="I239" s="23" t="n"/>
      <c r="J239" s="23" t="n"/>
      <c r="K239" s="24">
        <f>IF(COUNT(G239:J239)=0,"",N($E$8)+SUM(G$16:G239)-SUM(I$16:I239))</f>
        <v/>
      </c>
      <c r="L239" s="24">
        <f>IF(COUNT(G239:J239)=0,"",N($E$9)+SUM(H$16:H239)-SUM(J$16:J239))</f>
        <v/>
      </c>
      <c r="M239" s="25">
        <f>IF(COUNT(G239:J239)=0,"",IF(B239="","Enter the date",IF(D239="","Enter who was paid or who paid",IF(F239="","Pick a head of account",IF(O239="?","Pick a head from the list",IF(AND(O239&lt;&gt;"C1",O239&lt;&gt;"C2",N(G239)+N(H239)&gt;0,N(I239)+N(J239)&gt;0),"Put money in and money out on separate rows",IF(K239&lt;0,"Cash in hand below zero: an entry is missing or wrong",IF(AND(O239="C1",ROUND(N(I239)-N(H239),2)&lt;&gt;0),"Cash deposited: cash out and bank in should be equal",IF(AND(O239="C2",ROUND(N(J239)-N(G239),2)&lt;&gt;0),"Cash withdrawn: bank out and cash in should be equal",IF(P239&gt;10000,"Cash paid to this party today is over ₹10,000: not deductible, s.36(4)",IF(Q239&gt;35000,"Cash freight to this transporter today is over ₹35,000: not deductible, s.36(6)",IF(R239&gt;10000,"Asset paid in cash over ₹10,000 today: left out of its cost, s.39(2)",IF(AND(O239="T",N(G239)&gt;=20000),"Loan of ₹20,000 or more taken in cash: barred, s.185",IF(AND(O239="L",N(I239)&gt;=20000),"Loan of ₹20,000 or more repaid in cash: barred, s.188",IF(S239&gt;=200000,"₹2,00,000 or more in cash from this party today: barred, s.186",IF(T239&gt;=200000,"₹2,00,000 or more in cash for this event or order: barred, s.186","OK"))))))))))))))))</f>
        <v/>
      </c>
      <c r="O239">
        <f>IF(F239="","",IFERROR(VLOOKUP(F239,Lists!$A$2:$B$22,2,FALSE),"?"))</f>
        <v/>
      </c>
      <c r="P239">
        <f>IF(OR(O239&lt;&gt;"E",N(I239)=0),0,SUMIFS($I$16:$I$315,$B$16:$B$315,B239,$D$16:$D$315,D239,$O$16:$O$315,"E"))</f>
        <v/>
      </c>
      <c r="Q239">
        <f>IF(OR(O239&lt;&gt;"F",N(I239)=0),0,SUMIFS($I$16:$I$315,$B$16:$B$315,B239,$D$16:$D$315,D239,$O$16:$O$315,"F"))</f>
        <v/>
      </c>
      <c r="R239">
        <f>IF(OR(O239&lt;&gt;"A",N(I239)=0),0,SUMIFS($I$16:$I$315,$B$16:$B$315,B239,$D$16:$D$315,D239,$O$16:$O$315,"A"))</f>
        <v/>
      </c>
      <c r="S239">
        <f>IF(OR(O239&lt;&gt;"S",N(G239)=0),0,SUMIFS($G$16:$G$315,$B$16:$B$315,B239,$D$16:$D$315,D239,$O$16:$O$315,"S"))</f>
        <v/>
      </c>
      <c r="T239">
        <f>IF(OR(O239&lt;&gt;"S",E239="",N(G239)=0),0,SUMIFS($G$16:$G$315,$E$16:$E$315,E239,$O$16:$O$315,"S"))</f>
        <v/>
      </c>
      <c r="U239">
        <f>IF(O239="C2",0,N(G239))</f>
        <v/>
      </c>
      <c r="V239">
        <f>IF(O239="C1",0,N(I239))</f>
        <v/>
      </c>
      <c r="W239">
        <f>IF(O239="C1",0,N(H239))</f>
        <v/>
      </c>
      <c r="X239">
        <f>IF(O239="C2",0,N(J239))</f>
        <v/>
      </c>
      <c r="Y239">
        <f>IF(OR(M239="",M239="OK"),0,1)</f>
        <v/>
      </c>
    </row>
    <row r="240">
      <c r="B240" s="21" t="n"/>
      <c r="C240" s="22" t="n"/>
      <c r="D240" s="14" t="n"/>
      <c r="E240" s="22" t="n"/>
      <c r="F240" s="14" t="n"/>
      <c r="G240" s="23" t="n"/>
      <c r="H240" s="23" t="n"/>
      <c r="I240" s="23" t="n"/>
      <c r="J240" s="23" t="n"/>
      <c r="K240" s="24">
        <f>IF(COUNT(G240:J240)=0,"",N($E$8)+SUM(G$16:G240)-SUM(I$16:I240))</f>
        <v/>
      </c>
      <c r="L240" s="24">
        <f>IF(COUNT(G240:J240)=0,"",N($E$9)+SUM(H$16:H240)-SUM(J$16:J240))</f>
        <v/>
      </c>
      <c r="M240" s="25">
        <f>IF(COUNT(G240:J240)=0,"",IF(B240="","Enter the date",IF(D240="","Enter who was paid or who paid",IF(F240="","Pick a head of account",IF(O240="?","Pick a head from the list",IF(AND(O240&lt;&gt;"C1",O240&lt;&gt;"C2",N(G240)+N(H240)&gt;0,N(I240)+N(J240)&gt;0),"Put money in and money out on separate rows",IF(K240&lt;0,"Cash in hand below zero: an entry is missing or wrong",IF(AND(O240="C1",ROUND(N(I240)-N(H240),2)&lt;&gt;0),"Cash deposited: cash out and bank in should be equal",IF(AND(O240="C2",ROUND(N(J240)-N(G240),2)&lt;&gt;0),"Cash withdrawn: bank out and cash in should be equal",IF(P240&gt;10000,"Cash paid to this party today is over ₹10,000: not deductible, s.36(4)",IF(Q240&gt;35000,"Cash freight to this transporter today is over ₹35,000: not deductible, s.36(6)",IF(R240&gt;10000,"Asset paid in cash over ₹10,000 today: left out of its cost, s.39(2)",IF(AND(O240="T",N(G240)&gt;=20000),"Loan of ₹20,000 or more taken in cash: barred, s.185",IF(AND(O240="L",N(I240)&gt;=20000),"Loan of ₹20,000 or more repaid in cash: barred, s.188",IF(S240&gt;=200000,"₹2,00,000 or more in cash from this party today: barred, s.186",IF(T240&gt;=200000,"₹2,00,000 or more in cash for this event or order: barred, s.186","OK"))))))))))))))))</f>
        <v/>
      </c>
      <c r="O240">
        <f>IF(F240="","",IFERROR(VLOOKUP(F240,Lists!$A$2:$B$22,2,FALSE),"?"))</f>
        <v/>
      </c>
      <c r="P240">
        <f>IF(OR(O240&lt;&gt;"E",N(I240)=0),0,SUMIFS($I$16:$I$315,$B$16:$B$315,B240,$D$16:$D$315,D240,$O$16:$O$315,"E"))</f>
        <v/>
      </c>
      <c r="Q240">
        <f>IF(OR(O240&lt;&gt;"F",N(I240)=0),0,SUMIFS($I$16:$I$315,$B$16:$B$315,B240,$D$16:$D$315,D240,$O$16:$O$315,"F"))</f>
        <v/>
      </c>
      <c r="R240">
        <f>IF(OR(O240&lt;&gt;"A",N(I240)=0),0,SUMIFS($I$16:$I$315,$B$16:$B$315,B240,$D$16:$D$315,D240,$O$16:$O$315,"A"))</f>
        <v/>
      </c>
      <c r="S240">
        <f>IF(OR(O240&lt;&gt;"S",N(G240)=0),0,SUMIFS($G$16:$G$315,$B$16:$B$315,B240,$D$16:$D$315,D240,$O$16:$O$315,"S"))</f>
        <v/>
      </c>
      <c r="T240">
        <f>IF(OR(O240&lt;&gt;"S",E240="",N(G240)=0),0,SUMIFS($G$16:$G$315,$E$16:$E$315,E240,$O$16:$O$315,"S"))</f>
        <v/>
      </c>
      <c r="U240">
        <f>IF(O240="C2",0,N(G240))</f>
        <v/>
      </c>
      <c r="V240">
        <f>IF(O240="C1",0,N(I240))</f>
        <v/>
      </c>
      <c r="W240">
        <f>IF(O240="C1",0,N(H240))</f>
        <v/>
      </c>
      <c r="X240">
        <f>IF(O240="C2",0,N(J240))</f>
        <v/>
      </c>
      <c r="Y240">
        <f>IF(OR(M240="",M240="OK"),0,1)</f>
        <v/>
      </c>
    </row>
    <row r="241">
      <c r="B241" s="21" t="n"/>
      <c r="C241" s="22" t="n"/>
      <c r="D241" s="14" t="n"/>
      <c r="E241" s="22" t="n"/>
      <c r="F241" s="14" t="n"/>
      <c r="G241" s="23" t="n"/>
      <c r="H241" s="23" t="n"/>
      <c r="I241" s="23" t="n"/>
      <c r="J241" s="23" t="n"/>
      <c r="K241" s="24">
        <f>IF(COUNT(G241:J241)=0,"",N($E$8)+SUM(G$16:G241)-SUM(I$16:I241))</f>
        <v/>
      </c>
      <c r="L241" s="24">
        <f>IF(COUNT(G241:J241)=0,"",N($E$9)+SUM(H$16:H241)-SUM(J$16:J241))</f>
        <v/>
      </c>
      <c r="M241" s="25">
        <f>IF(COUNT(G241:J241)=0,"",IF(B241="","Enter the date",IF(D241="","Enter who was paid or who paid",IF(F241="","Pick a head of account",IF(O241="?","Pick a head from the list",IF(AND(O241&lt;&gt;"C1",O241&lt;&gt;"C2",N(G241)+N(H241)&gt;0,N(I241)+N(J241)&gt;0),"Put money in and money out on separate rows",IF(K241&lt;0,"Cash in hand below zero: an entry is missing or wrong",IF(AND(O241="C1",ROUND(N(I241)-N(H241),2)&lt;&gt;0),"Cash deposited: cash out and bank in should be equal",IF(AND(O241="C2",ROUND(N(J241)-N(G241),2)&lt;&gt;0),"Cash withdrawn: bank out and cash in should be equal",IF(P241&gt;10000,"Cash paid to this party today is over ₹10,000: not deductible, s.36(4)",IF(Q241&gt;35000,"Cash freight to this transporter today is over ₹35,000: not deductible, s.36(6)",IF(R241&gt;10000,"Asset paid in cash over ₹10,000 today: left out of its cost, s.39(2)",IF(AND(O241="T",N(G241)&gt;=20000),"Loan of ₹20,000 or more taken in cash: barred, s.185",IF(AND(O241="L",N(I241)&gt;=20000),"Loan of ₹20,000 or more repaid in cash: barred, s.188",IF(S241&gt;=200000,"₹2,00,000 or more in cash from this party today: barred, s.186",IF(T241&gt;=200000,"₹2,00,000 or more in cash for this event or order: barred, s.186","OK"))))))))))))))))</f>
        <v/>
      </c>
      <c r="O241">
        <f>IF(F241="","",IFERROR(VLOOKUP(F241,Lists!$A$2:$B$22,2,FALSE),"?"))</f>
        <v/>
      </c>
      <c r="P241">
        <f>IF(OR(O241&lt;&gt;"E",N(I241)=0),0,SUMIFS($I$16:$I$315,$B$16:$B$315,B241,$D$16:$D$315,D241,$O$16:$O$315,"E"))</f>
        <v/>
      </c>
      <c r="Q241">
        <f>IF(OR(O241&lt;&gt;"F",N(I241)=0),0,SUMIFS($I$16:$I$315,$B$16:$B$315,B241,$D$16:$D$315,D241,$O$16:$O$315,"F"))</f>
        <v/>
      </c>
      <c r="R241">
        <f>IF(OR(O241&lt;&gt;"A",N(I241)=0),0,SUMIFS($I$16:$I$315,$B$16:$B$315,B241,$D$16:$D$315,D241,$O$16:$O$315,"A"))</f>
        <v/>
      </c>
      <c r="S241">
        <f>IF(OR(O241&lt;&gt;"S",N(G241)=0),0,SUMIFS($G$16:$G$315,$B$16:$B$315,B241,$D$16:$D$315,D241,$O$16:$O$315,"S"))</f>
        <v/>
      </c>
      <c r="T241">
        <f>IF(OR(O241&lt;&gt;"S",E241="",N(G241)=0),0,SUMIFS($G$16:$G$315,$E$16:$E$315,E241,$O$16:$O$315,"S"))</f>
        <v/>
      </c>
      <c r="U241">
        <f>IF(O241="C2",0,N(G241))</f>
        <v/>
      </c>
      <c r="V241">
        <f>IF(O241="C1",0,N(I241))</f>
        <v/>
      </c>
      <c r="W241">
        <f>IF(O241="C1",0,N(H241))</f>
        <v/>
      </c>
      <c r="X241">
        <f>IF(O241="C2",0,N(J241))</f>
        <v/>
      </c>
      <c r="Y241">
        <f>IF(OR(M241="",M241="OK"),0,1)</f>
        <v/>
      </c>
    </row>
    <row r="242">
      <c r="B242" s="21" t="n"/>
      <c r="C242" s="22" t="n"/>
      <c r="D242" s="14" t="n"/>
      <c r="E242" s="22" t="n"/>
      <c r="F242" s="14" t="n"/>
      <c r="G242" s="23" t="n"/>
      <c r="H242" s="23" t="n"/>
      <c r="I242" s="23" t="n"/>
      <c r="J242" s="23" t="n"/>
      <c r="K242" s="24">
        <f>IF(COUNT(G242:J242)=0,"",N($E$8)+SUM(G$16:G242)-SUM(I$16:I242))</f>
        <v/>
      </c>
      <c r="L242" s="24">
        <f>IF(COUNT(G242:J242)=0,"",N($E$9)+SUM(H$16:H242)-SUM(J$16:J242))</f>
        <v/>
      </c>
      <c r="M242" s="25">
        <f>IF(COUNT(G242:J242)=0,"",IF(B242="","Enter the date",IF(D242="","Enter who was paid or who paid",IF(F242="","Pick a head of account",IF(O242="?","Pick a head from the list",IF(AND(O242&lt;&gt;"C1",O242&lt;&gt;"C2",N(G242)+N(H242)&gt;0,N(I242)+N(J242)&gt;0),"Put money in and money out on separate rows",IF(K242&lt;0,"Cash in hand below zero: an entry is missing or wrong",IF(AND(O242="C1",ROUND(N(I242)-N(H242),2)&lt;&gt;0),"Cash deposited: cash out and bank in should be equal",IF(AND(O242="C2",ROUND(N(J242)-N(G242),2)&lt;&gt;0),"Cash withdrawn: bank out and cash in should be equal",IF(P242&gt;10000,"Cash paid to this party today is over ₹10,000: not deductible, s.36(4)",IF(Q242&gt;35000,"Cash freight to this transporter today is over ₹35,000: not deductible, s.36(6)",IF(R242&gt;10000,"Asset paid in cash over ₹10,000 today: left out of its cost, s.39(2)",IF(AND(O242="T",N(G242)&gt;=20000),"Loan of ₹20,000 or more taken in cash: barred, s.185",IF(AND(O242="L",N(I242)&gt;=20000),"Loan of ₹20,000 or more repaid in cash: barred, s.188",IF(S242&gt;=200000,"₹2,00,000 or more in cash from this party today: barred, s.186",IF(T242&gt;=200000,"₹2,00,000 or more in cash for this event or order: barred, s.186","OK"))))))))))))))))</f>
        <v/>
      </c>
      <c r="O242">
        <f>IF(F242="","",IFERROR(VLOOKUP(F242,Lists!$A$2:$B$22,2,FALSE),"?"))</f>
        <v/>
      </c>
      <c r="P242">
        <f>IF(OR(O242&lt;&gt;"E",N(I242)=0),0,SUMIFS($I$16:$I$315,$B$16:$B$315,B242,$D$16:$D$315,D242,$O$16:$O$315,"E"))</f>
        <v/>
      </c>
      <c r="Q242">
        <f>IF(OR(O242&lt;&gt;"F",N(I242)=0),0,SUMIFS($I$16:$I$315,$B$16:$B$315,B242,$D$16:$D$315,D242,$O$16:$O$315,"F"))</f>
        <v/>
      </c>
      <c r="R242">
        <f>IF(OR(O242&lt;&gt;"A",N(I242)=0),0,SUMIFS($I$16:$I$315,$B$16:$B$315,B242,$D$16:$D$315,D242,$O$16:$O$315,"A"))</f>
        <v/>
      </c>
      <c r="S242">
        <f>IF(OR(O242&lt;&gt;"S",N(G242)=0),0,SUMIFS($G$16:$G$315,$B$16:$B$315,B242,$D$16:$D$315,D242,$O$16:$O$315,"S"))</f>
        <v/>
      </c>
      <c r="T242">
        <f>IF(OR(O242&lt;&gt;"S",E242="",N(G242)=0),0,SUMIFS($G$16:$G$315,$E$16:$E$315,E242,$O$16:$O$315,"S"))</f>
        <v/>
      </c>
      <c r="U242">
        <f>IF(O242="C2",0,N(G242))</f>
        <v/>
      </c>
      <c r="V242">
        <f>IF(O242="C1",0,N(I242))</f>
        <v/>
      </c>
      <c r="W242">
        <f>IF(O242="C1",0,N(H242))</f>
        <v/>
      </c>
      <c r="X242">
        <f>IF(O242="C2",0,N(J242))</f>
        <v/>
      </c>
      <c r="Y242">
        <f>IF(OR(M242="",M242="OK"),0,1)</f>
        <v/>
      </c>
    </row>
    <row r="243">
      <c r="B243" s="21" t="n"/>
      <c r="C243" s="22" t="n"/>
      <c r="D243" s="14" t="n"/>
      <c r="E243" s="22" t="n"/>
      <c r="F243" s="14" t="n"/>
      <c r="G243" s="23" t="n"/>
      <c r="H243" s="23" t="n"/>
      <c r="I243" s="23" t="n"/>
      <c r="J243" s="23" t="n"/>
      <c r="K243" s="24">
        <f>IF(COUNT(G243:J243)=0,"",N($E$8)+SUM(G$16:G243)-SUM(I$16:I243))</f>
        <v/>
      </c>
      <c r="L243" s="24">
        <f>IF(COUNT(G243:J243)=0,"",N($E$9)+SUM(H$16:H243)-SUM(J$16:J243))</f>
        <v/>
      </c>
      <c r="M243" s="25">
        <f>IF(COUNT(G243:J243)=0,"",IF(B243="","Enter the date",IF(D243="","Enter who was paid or who paid",IF(F243="","Pick a head of account",IF(O243="?","Pick a head from the list",IF(AND(O243&lt;&gt;"C1",O243&lt;&gt;"C2",N(G243)+N(H243)&gt;0,N(I243)+N(J243)&gt;0),"Put money in and money out on separate rows",IF(K243&lt;0,"Cash in hand below zero: an entry is missing or wrong",IF(AND(O243="C1",ROUND(N(I243)-N(H243),2)&lt;&gt;0),"Cash deposited: cash out and bank in should be equal",IF(AND(O243="C2",ROUND(N(J243)-N(G243),2)&lt;&gt;0),"Cash withdrawn: bank out and cash in should be equal",IF(P243&gt;10000,"Cash paid to this party today is over ₹10,000: not deductible, s.36(4)",IF(Q243&gt;35000,"Cash freight to this transporter today is over ₹35,000: not deductible, s.36(6)",IF(R243&gt;10000,"Asset paid in cash over ₹10,000 today: left out of its cost, s.39(2)",IF(AND(O243="T",N(G243)&gt;=20000),"Loan of ₹20,000 or more taken in cash: barred, s.185",IF(AND(O243="L",N(I243)&gt;=20000),"Loan of ₹20,000 or more repaid in cash: barred, s.188",IF(S243&gt;=200000,"₹2,00,000 or more in cash from this party today: barred, s.186",IF(T243&gt;=200000,"₹2,00,000 or more in cash for this event or order: barred, s.186","OK"))))))))))))))))</f>
        <v/>
      </c>
      <c r="O243">
        <f>IF(F243="","",IFERROR(VLOOKUP(F243,Lists!$A$2:$B$22,2,FALSE),"?"))</f>
        <v/>
      </c>
      <c r="P243">
        <f>IF(OR(O243&lt;&gt;"E",N(I243)=0),0,SUMIFS($I$16:$I$315,$B$16:$B$315,B243,$D$16:$D$315,D243,$O$16:$O$315,"E"))</f>
        <v/>
      </c>
      <c r="Q243">
        <f>IF(OR(O243&lt;&gt;"F",N(I243)=0),0,SUMIFS($I$16:$I$315,$B$16:$B$315,B243,$D$16:$D$315,D243,$O$16:$O$315,"F"))</f>
        <v/>
      </c>
      <c r="R243">
        <f>IF(OR(O243&lt;&gt;"A",N(I243)=0),0,SUMIFS($I$16:$I$315,$B$16:$B$315,B243,$D$16:$D$315,D243,$O$16:$O$315,"A"))</f>
        <v/>
      </c>
      <c r="S243">
        <f>IF(OR(O243&lt;&gt;"S",N(G243)=0),0,SUMIFS($G$16:$G$315,$B$16:$B$315,B243,$D$16:$D$315,D243,$O$16:$O$315,"S"))</f>
        <v/>
      </c>
      <c r="T243">
        <f>IF(OR(O243&lt;&gt;"S",E243="",N(G243)=0),0,SUMIFS($G$16:$G$315,$E$16:$E$315,E243,$O$16:$O$315,"S"))</f>
        <v/>
      </c>
      <c r="U243">
        <f>IF(O243="C2",0,N(G243))</f>
        <v/>
      </c>
      <c r="V243">
        <f>IF(O243="C1",0,N(I243))</f>
        <v/>
      </c>
      <c r="W243">
        <f>IF(O243="C1",0,N(H243))</f>
        <v/>
      </c>
      <c r="X243">
        <f>IF(O243="C2",0,N(J243))</f>
        <v/>
      </c>
      <c r="Y243">
        <f>IF(OR(M243="",M243="OK"),0,1)</f>
        <v/>
      </c>
    </row>
    <row r="244">
      <c r="B244" s="21" t="n"/>
      <c r="C244" s="22" t="n"/>
      <c r="D244" s="14" t="n"/>
      <c r="E244" s="22" t="n"/>
      <c r="F244" s="14" t="n"/>
      <c r="G244" s="23" t="n"/>
      <c r="H244" s="23" t="n"/>
      <c r="I244" s="23" t="n"/>
      <c r="J244" s="23" t="n"/>
      <c r="K244" s="24">
        <f>IF(COUNT(G244:J244)=0,"",N($E$8)+SUM(G$16:G244)-SUM(I$16:I244))</f>
        <v/>
      </c>
      <c r="L244" s="24">
        <f>IF(COUNT(G244:J244)=0,"",N($E$9)+SUM(H$16:H244)-SUM(J$16:J244))</f>
        <v/>
      </c>
      <c r="M244" s="25">
        <f>IF(COUNT(G244:J244)=0,"",IF(B244="","Enter the date",IF(D244="","Enter who was paid or who paid",IF(F244="","Pick a head of account",IF(O244="?","Pick a head from the list",IF(AND(O244&lt;&gt;"C1",O244&lt;&gt;"C2",N(G244)+N(H244)&gt;0,N(I244)+N(J244)&gt;0),"Put money in and money out on separate rows",IF(K244&lt;0,"Cash in hand below zero: an entry is missing or wrong",IF(AND(O244="C1",ROUND(N(I244)-N(H244),2)&lt;&gt;0),"Cash deposited: cash out and bank in should be equal",IF(AND(O244="C2",ROUND(N(J244)-N(G244),2)&lt;&gt;0),"Cash withdrawn: bank out and cash in should be equal",IF(P244&gt;10000,"Cash paid to this party today is over ₹10,000: not deductible, s.36(4)",IF(Q244&gt;35000,"Cash freight to this transporter today is over ₹35,000: not deductible, s.36(6)",IF(R244&gt;10000,"Asset paid in cash over ₹10,000 today: left out of its cost, s.39(2)",IF(AND(O244="T",N(G244)&gt;=20000),"Loan of ₹20,000 or more taken in cash: barred, s.185",IF(AND(O244="L",N(I244)&gt;=20000),"Loan of ₹20,000 or more repaid in cash: barred, s.188",IF(S244&gt;=200000,"₹2,00,000 or more in cash from this party today: barred, s.186",IF(T244&gt;=200000,"₹2,00,000 or more in cash for this event or order: barred, s.186","OK"))))))))))))))))</f>
        <v/>
      </c>
      <c r="O244">
        <f>IF(F244="","",IFERROR(VLOOKUP(F244,Lists!$A$2:$B$22,2,FALSE),"?"))</f>
        <v/>
      </c>
      <c r="P244">
        <f>IF(OR(O244&lt;&gt;"E",N(I244)=0),0,SUMIFS($I$16:$I$315,$B$16:$B$315,B244,$D$16:$D$315,D244,$O$16:$O$315,"E"))</f>
        <v/>
      </c>
      <c r="Q244">
        <f>IF(OR(O244&lt;&gt;"F",N(I244)=0),0,SUMIFS($I$16:$I$315,$B$16:$B$315,B244,$D$16:$D$315,D244,$O$16:$O$315,"F"))</f>
        <v/>
      </c>
      <c r="R244">
        <f>IF(OR(O244&lt;&gt;"A",N(I244)=0),0,SUMIFS($I$16:$I$315,$B$16:$B$315,B244,$D$16:$D$315,D244,$O$16:$O$315,"A"))</f>
        <v/>
      </c>
      <c r="S244">
        <f>IF(OR(O244&lt;&gt;"S",N(G244)=0),0,SUMIFS($G$16:$G$315,$B$16:$B$315,B244,$D$16:$D$315,D244,$O$16:$O$315,"S"))</f>
        <v/>
      </c>
      <c r="T244">
        <f>IF(OR(O244&lt;&gt;"S",E244="",N(G244)=0),0,SUMIFS($G$16:$G$315,$E$16:$E$315,E244,$O$16:$O$315,"S"))</f>
        <v/>
      </c>
      <c r="U244">
        <f>IF(O244="C2",0,N(G244))</f>
        <v/>
      </c>
      <c r="V244">
        <f>IF(O244="C1",0,N(I244))</f>
        <v/>
      </c>
      <c r="W244">
        <f>IF(O244="C1",0,N(H244))</f>
        <v/>
      </c>
      <c r="X244">
        <f>IF(O244="C2",0,N(J244))</f>
        <v/>
      </c>
      <c r="Y244">
        <f>IF(OR(M244="",M244="OK"),0,1)</f>
        <v/>
      </c>
    </row>
    <row r="245">
      <c r="B245" s="21" t="n"/>
      <c r="C245" s="22" t="n"/>
      <c r="D245" s="14" t="n"/>
      <c r="E245" s="22" t="n"/>
      <c r="F245" s="14" t="n"/>
      <c r="G245" s="23" t="n"/>
      <c r="H245" s="23" t="n"/>
      <c r="I245" s="23" t="n"/>
      <c r="J245" s="23" t="n"/>
      <c r="K245" s="24">
        <f>IF(COUNT(G245:J245)=0,"",N($E$8)+SUM(G$16:G245)-SUM(I$16:I245))</f>
        <v/>
      </c>
      <c r="L245" s="24">
        <f>IF(COUNT(G245:J245)=0,"",N($E$9)+SUM(H$16:H245)-SUM(J$16:J245))</f>
        <v/>
      </c>
      <c r="M245" s="25">
        <f>IF(COUNT(G245:J245)=0,"",IF(B245="","Enter the date",IF(D245="","Enter who was paid or who paid",IF(F245="","Pick a head of account",IF(O245="?","Pick a head from the list",IF(AND(O245&lt;&gt;"C1",O245&lt;&gt;"C2",N(G245)+N(H245)&gt;0,N(I245)+N(J245)&gt;0),"Put money in and money out on separate rows",IF(K245&lt;0,"Cash in hand below zero: an entry is missing or wrong",IF(AND(O245="C1",ROUND(N(I245)-N(H245),2)&lt;&gt;0),"Cash deposited: cash out and bank in should be equal",IF(AND(O245="C2",ROUND(N(J245)-N(G245),2)&lt;&gt;0),"Cash withdrawn: bank out and cash in should be equal",IF(P245&gt;10000,"Cash paid to this party today is over ₹10,000: not deductible, s.36(4)",IF(Q245&gt;35000,"Cash freight to this transporter today is over ₹35,000: not deductible, s.36(6)",IF(R245&gt;10000,"Asset paid in cash over ₹10,000 today: left out of its cost, s.39(2)",IF(AND(O245="T",N(G245)&gt;=20000),"Loan of ₹20,000 or more taken in cash: barred, s.185",IF(AND(O245="L",N(I245)&gt;=20000),"Loan of ₹20,000 or more repaid in cash: barred, s.188",IF(S245&gt;=200000,"₹2,00,000 or more in cash from this party today: barred, s.186",IF(T245&gt;=200000,"₹2,00,000 or more in cash for this event or order: barred, s.186","OK"))))))))))))))))</f>
        <v/>
      </c>
      <c r="O245">
        <f>IF(F245="","",IFERROR(VLOOKUP(F245,Lists!$A$2:$B$22,2,FALSE),"?"))</f>
        <v/>
      </c>
      <c r="P245">
        <f>IF(OR(O245&lt;&gt;"E",N(I245)=0),0,SUMIFS($I$16:$I$315,$B$16:$B$315,B245,$D$16:$D$315,D245,$O$16:$O$315,"E"))</f>
        <v/>
      </c>
      <c r="Q245">
        <f>IF(OR(O245&lt;&gt;"F",N(I245)=0),0,SUMIFS($I$16:$I$315,$B$16:$B$315,B245,$D$16:$D$315,D245,$O$16:$O$315,"F"))</f>
        <v/>
      </c>
      <c r="R245">
        <f>IF(OR(O245&lt;&gt;"A",N(I245)=0),0,SUMIFS($I$16:$I$315,$B$16:$B$315,B245,$D$16:$D$315,D245,$O$16:$O$315,"A"))</f>
        <v/>
      </c>
      <c r="S245">
        <f>IF(OR(O245&lt;&gt;"S",N(G245)=0),0,SUMIFS($G$16:$G$315,$B$16:$B$315,B245,$D$16:$D$315,D245,$O$16:$O$315,"S"))</f>
        <v/>
      </c>
      <c r="T245">
        <f>IF(OR(O245&lt;&gt;"S",E245="",N(G245)=0),0,SUMIFS($G$16:$G$315,$E$16:$E$315,E245,$O$16:$O$315,"S"))</f>
        <v/>
      </c>
      <c r="U245">
        <f>IF(O245="C2",0,N(G245))</f>
        <v/>
      </c>
      <c r="V245">
        <f>IF(O245="C1",0,N(I245))</f>
        <v/>
      </c>
      <c r="W245">
        <f>IF(O245="C1",0,N(H245))</f>
        <v/>
      </c>
      <c r="X245">
        <f>IF(O245="C2",0,N(J245))</f>
        <v/>
      </c>
      <c r="Y245">
        <f>IF(OR(M245="",M245="OK"),0,1)</f>
        <v/>
      </c>
    </row>
    <row r="246">
      <c r="B246" s="21" t="n"/>
      <c r="C246" s="22" t="n"/>
      <c r="D246" s="14" t="n"/>
      <c r="E246" s="22" t="n"/>
      <c r="F246" s="14" t="n"/>
      <c r="G246" s="23" t="n"/>
      <c r="H246" s="23" t="n"/>
      <c r="I246" s="23" t="n"/>
      <c r="J246" s="23" t="n"/>
      <c r="K246" s="24">
        <f>IF(COUNT(G246:J246)=0,"",N($E$8)+SUM(G$16:G246)-SUM(I$16:I246))</f>
        <v/>
      </c>
      <c r="L246" s="24">
        <f>IF(COUNT(G246:J246)=0,"",N($E$9)+SUM(H$16:H246)-SUM(J$16:J246))</f>
        <v/>
      </c>
      <c r="M246" s="25">
        <f>IF(COUNT(G246:J246)=0,"",IF(B246="","Enter the date",IF(D246="","Enter who was paid or who paid",IF(F246="","Pick a head of account",IF(O246="?","Pick a head from the list",IF(AND(O246&lt;&gt;"C1",O246&lt;&gt;"C2",N(G246)+N(H246)&gt;0,N(I246)+N(J246)&gt;0),"Put money in and money out on separate rows",IF(K246&lt;0,"Cash in hand below zero: an entry is missing or wrong",IF(AND(O246="C1",ROUND(N(I246)-N(H246),2)&lt;&gt;0),"Cash deposited: cash out and bank in should be equal",IF(AND(O246="C2",ROUND(N(J246)-N(G246),2)&lt;&gt;0),"Cash withdrawn: bank out and cash in should be equal",IF(P246&gt;10000,"Cash paid to this party today is over ₹10,000: not deductible, s.36(4)",IF(Q246&gt;35000,"Cash freight to this transporter today is over ₹35,000: not deductible, s.36(6)",IF(R246&gt;10000,"Asset paid in cash over ₹10,000 today: left out of its cost, s.39(2)",IF(AND(O246="T",N(G246)&gt;=20000),"Loan of ₹20,000 or more taken in cash: barred, s.185",IF(AND(O246="L",N(I246)&gt;=20000),"Loan of ₹20,000 or more repaid in cash: barred, s.188",IF(S246&gt;=200000,"₹2,00,000 or more in cash from this party today: barred, s.186",IF(T246&gt;=200000,"₹2,00,000 or more in cash for this event or order: barred, s.186","OK"))))))))))))))))</f>
        <v/>
      </c>
      <c r="O246">
        <f>IF(F246="","",IFERROR(VLOOKUP(F246,Lists!$A$2:$B$22,2,FALSE),"?"))</f>
        <v/>
      </c>
      <c r="P246">
        <f>IF(OR(O246&lt;&gt;"E",N(I246)=0),0,SUMIFS($I$16:$I$315,$B$16:$B$315,B246,$D$16:$D$315,D246,$O$16:$O$315,"E"))</f>
        <v/>
      </c>
      <c r="Q246">
        <f>IF(OR(O246&lt;&gt;"F",N(I246)=0),0,SUMIFS($I$16:$I$315,$B$16:$B$315,B246,$D$16:$D$315,D246,$O$16:$O$315,"F"))</f>
        <v/>
      </c>
      <c r="R246">
        <f>IF(OR(O246&lt;&gt;"A",N(I246)=0),0,SUMIFS($I$16:$I$315,$B$16:$B$315,B246,$D$16:$D$315,D246,$O$16:$O$315,"A"))</f>
        <v/>
      </c>
      <c r="S246">
        <f>IF(OR(O246&lt;&gt;"S",N(G246)=0),0,SUMIFS($G$16:$G$315,$B$16:$B$315,B246,$D$16:$D$315,D246,$O$16:$O$315,"S"))</f>
        <v/>
      </c>
      <c r="T246">
        <f>IF(OR(O246&lt;&gt;"S",E246="",N(G246)=0),0,SUMIFS($G$16:$G$315,$E$16:$E$315,E246,$O$16:$O$315,"S"))</f>
        <v/>
      </c>
      <c r="U246">
        <f>IF(O246="C2",0,N(G246))</f>
        <v/>
      </c>
      <c r="V246">
        <f>IF(O246="C1",0,N(I246))</f>
        <v/>
      </c>
      <c r="W246">
        <f>IF(O246="C1",0,N(H246))</f>
        <v/>
      </c>
      <c r="X246">
        <f>IF(O246="C2",0,N(J246))</f>
        <v/>
      </c>
      <c r="Y246">
        <f>IF(OR(M246="",M246="OK"),0,1)</f>
        <v/>
      </c>
    </row>
    <row r="247">
      <c r="B247" s="21" t="n"/>
      <c r="C247" s="22" t="n"/>
      <c r="D247" s="14" t="n"/>
      <c r="E247" s="22" t="n"/>
      <c r="F247" s="14" t="n"/>
      <c r="G247" s="23" t="n"/>
      <c r="H247" s="23" t="n"/>
      <c r="I247" s="23" t="n"/>
      <c r="J247" s="23" t="n"/>
      <c r="K247" s="24">
        <f>IF(COUNT(G247:J247)=0,"",N($E$8)+SUM(G$16:G247)-SUM(I$16:I247))</f>
        <v/>
      </c>
      <c r="L247" s="24">
        <f>IF(COUNT(G247:J247)=0,"",N($E$9)+SUM(H$16:H247)-SUM(J$16:J247))</f>
        <v/>
      </c>
      <c r="M247" s="25">
        <f>IF(COUNT(G247:J247)=0,"",IF(B247="","Enter the date",IF(D247="","Enter who was paid or who paid",IF(F247="","Pick a head of account",IF(O247="?","Pick a head from the list",IF(AND(O247&lt;&gt;"C1",O247&lt;&gt;"C2",N(G247)+N(H247)&gt;0,N(I247)+N(J247)&gt;0),"Put money in and money out on separate rows",IF(K247&lt;0,"Cash in hand below zero: an entry is missing or wrong",IF(AND(O247="C1",ROUND(N(I247)-N(H247),2)&lt;&gt;0),"Cash deposited: cash out and bank in should be equal",IF(AND(O247="C2",ROUND(N(J247)-N(G247),2)&lt;&gt;0),"Cash withdrawn: bank out and cash in should be equal",IF(P247&gt;10000,"Cash paid to this party today is over ₹10,000: not deductible, s.36(4)",IF(Q247&gt;35000,"Cash freight to this transporter today is over ₹35,000: not deductible, s.36(6)",IF(R247&gt;10000,"Asset paid in cash over ₹10,000 today: left out of its cost, s.39(2)",IF(AND(O247="T",N(G247)&gt;=20000),"Loan of ₹20,000 or more taken in cash: barred, s.185",IF(AND(O247="L",N(I247)&gt;=20000),"Loan of ₹20,000 or more repaid in cash: barred, s.188",IF(S247&gt;=200000,"₹2,00,000 or more in cash from this party today: barred, s.186",IF(T247&gt;=200000,"₹2,00,000 or more in cash for this event or order: barred, s.186","OK"))))))))))))))))</f>
        <v/>
      </c>
      <c r="O247">
        <f>IF(F247="","",IFERROR(VLOOKUP(F247,Lists!$A$2:$B$22,2,FALSE),"?"))</f>
        <v/>
      </c>
      <c r="P247">
        <f>IF(OR(O247&lt;&gt;"E",N(I247)=0),0,SUMIFS($I$16:$I$315,$B$16:$B$315,B247,$D$16:$D$315,D247,$O$16:$O$315,"E"))</f>
        <v/>
      </c>
      <c r="Q247">
        <f>IF(OR(O247&lt;&gt;"F",N(I247)=0),0,SUMIFS($I$16:$I$315,$B$16:$B$315,B247,$D$16:$D$315,D247,$O$16:$O$315,"F"))</f>
        <v/>
      </c>
      <c r="R247">
        <f>IF(OR(O247&lt;&gt;"A",N(I247)=0),0,SUMIFS($I$16:$I$315,$B$16:$B$315,B247,$D$16:$D$315,D247,$O$16:$O$315,"A"))</f>
        <v/>
      </c>
      <c r="S247">
        <f>IF(OR(O247&lt;&gt;"S",N(G247)=0),0,SUMIFS($G$16:$G$315,$B$16:$B$315,B247,$D$16:$D$315,D247,$O$16:$O$315,"S"))</f>
        <v/>
      </c>
      <c r="T247">
        <f>IF(OR(O247&lt;&gt;"S",E247="",N(G247)=0),0,SUMIFS($G$16:$G$315,$E$16:$E$315,E247,$O$16:$O$315,"S"))</f>
        <v/>
      </c>
      <c r="U247">
        <f>IF(O247="C2",0,N(G247))</f>
        <v/>
      </c>
      <c r="V247">
        <f>IF(O247="C1",0,N(I247))</f>
        <v/>
      </c>
      <c r="W247">
        <f>IF(O247="C1",0,N(H247))</f>
        <v/>
      </c>
      <c r="X247">
        <f>IF(O247="C2",0,N(J247))</f>
        <v/>
      </c>
      <c r="Y247">
        <f>IF(OR(M247="",M247="OK"),0,1)</f>
        <v/>
      </c>
    </row>
    <row r="248">
      <c r="B248" s="21" t="n"/>
      <c r="C248" s="22" t="n"/>
      <c r="D248" s="14" t="n"/>
      <c r="E248" s="22" t="n"/>
      <c r="F248" s="14" t="n"/>
      <c r="G248" s="23" t="n"/>
      <c r="H248" s="23" t="n"/>
      <c r="I248" s="23" t="n"/>
      <c r="J248" s="23" t="n"/>
      <c r="K248" s="24">
        <f>IF(COUNT(G248:J248)=0,"",N($E$8)+SUM(G$16:G248)-SUM(I$16:I248))</f>
        <v/>
      </c>
      <c r="L248" s="24">
        <f>IF(COUNT(G248:J248)=0,"",N($E$9)+SUM(H$16:H248)-SUM(J$16:J248))</f>
        <v/>
      </c>
      <c r="M248" s="25">
        <f>IF(COUNT(G248:J248)=0,"",IF(B248="","Enter the date",IF(D248="","Enter who was paid or who paid",IF(F248="","Pick a head of account",IF(O248="?","Pick a head from the list",IF(AND(O248&lt;&gt;"C1",O248&lt;&gt;"C2",N(G248)+N(H248)&gt;0,N(I248)+N(J248)&gt;0),"Put money in and money out on separate rows",IF(K248&lt;0,"Cash in hand below zero: an entry is missing or wrong",IF(AND(O248="C1",ROUND(N(I248)-N(H248),2)&lt;&gt;0),"Cash deposited: cash out and bank in should be equal",IF(AND(O248="C2",ROUND(N(J248)-N(G248),2)&lt;&gt;0),"Cash withdrawn: bank out and cash in should be equal",IF(P248&gt;10000,"Cash paid to this party today is over ₹10,000: not deductible, s.36(4)",IF(Q248&gt;35000,"Cash freight to this transporter today is over ₹35,000: not deductible, s.36(6)",IF(R248&gt;10000,"Asset paid in cash over ₹10,000 today: left out of its cost, s.39(2)",IF(AND(O248="T",N(G248)&gt;=20000),"Loan of ₹20,000 or more taken in cash: barred, s.185",IF(AND(O248="L",N(I248)&gt;=20000),"Loan of ₹20,000 or more repaid in cash: barred, s.188",IF(S248&gt;=200000,"₹2,00,000 or more in cash from this party today: barred, s.186",IF(T248&gt;=200000,"₹2,00,000 or more in cash for this event or order: barred, s.186","OK"))))))))))))))))</f>
        <v/>
      </c>
      <c r="O248">
        <f>IF(F248="","",IFERROR(VLOOKUP(F248,Lists!$A$2:$B$22,2,FALSE),"?"))</f>
        <v/>
      </c>
      <c r="P248">
        <f>IF(OR(O248&lt;&gt;"E",N(I248)=0),0,SUMIFS($I$16:$I$315,$B$16:$B$315,B248,$D$16:$D$315,D248,$O$16:$O$315,"E"))</f>
        <v/>
      </c>
      <c r="Q248">
        <f>IF(OR(O248&lt;&gt;"F",N(I248)=0),0,SUMIFS($I$16:$I$315,$B$16:$B$315,B248,$D$16:$D$315,D248,$O$16:$O$315,"F"))</f>
        <v/>
      </c>
      <c r="R248">
        <f>IF(OR(O248&lt;&gt;"A",N(I248)=0),0,SUMIFS($I$16:$I$315,$B$16:$B$315,B248,$D$16:$D$315,D248,$O$16:$O$315,"A"))</f>
        <v/>
      </c>
      <c r="S248">
        <f>IF(OR(O248&lt;&gt;"S",N(G248)=0),0,SUMIFS($G$16:$G$315,$B$16:$B$315,B248,$D$16:$D$315,D248,$O$16:$O$315,"S"))</f>
        <v/>
      </c>
      <c r="T248">
        <f>IF(OR(O248&lt;&gt;"S",E248="",N(G248)=0),0,SUMIFS($G$16:$G$315,$E$16:$E$315,E248,$O$16:$O$315,"S"))</f>
        <v/>
      </c>
      <c r="U248">
        <f>IF(O248="C2",0,N(G248))</f>
        <v/>
      </c>
      <c r="V248">
        <f>IF(O248="C1",0,N(I248))</f>
        <v/>
      </c>
      <c r="W248">
        <f>IF(O248="C1",0,N(H248))</f>
        <v/>
      </c>
      <c r="X248">
        <f>IF(O248="C2",0,N(J248))</f>
        <v/>
      </c>
      <c r="Y248">
        <f>IF(OR(M248="",M248="OK"),0,1)</f>
        <v/>
      </c>
    </row>
    <row r="249">
      <c r="B249" s="21" t="n"/>
      <c r="C249" s="22" t="n"/>
      <c r="D249" s="14" t="n"/>
      <c r="E249" s="22" t="n"/>
      <c r="F249" s="14" t="n"/>
      <c r="G249" s="23" t="n"/>
      <c r="H249" s="23" t="n"/>
      <c r="I249" s="23" t="n"/>
      <c r="J249" s="23" t="n"/>
      <c r="K249" s="24">
        <f>IF(COUNT(G249:J249)=0,"",N($E$8)+SUM(G$16:G249)-SUM(I$16:I249))</f>
        <v/>
      </c>
      <c r="L249" s="24">
        <f>IF(COUNT(G249:J249)=0,"",N($E$9)+SUM(H$16:H249)-SUM(J$16:J249))</f>
        <v/>
      </c>
      <c r="M249" s="25">
        <f>IF(COUNT(G249:J249)=0,"",IF(B249="","Enter the date",IF(D249="","Enter who was paid or who paid",IF(F249="","Pick a head of account",IF(O249="?","Pick a head from the list",IF(AND(O249&lt;&gt;"C1",O249&lt;&gt;"C2",N(G249)+N(H249)&gt;0,N(I249)+N(J249)&gt;0),"Put money in and money out on separate rows",IF(K249&lt;0,"Cash in hand below zero: an entry is missing or wrong",IF(AND(O249="C1",ROUND(N(I249)-N(H249),2)&lt;&gt;0),"Cash deposited: cash out and bank in should be equal",IF(AND(O249="C2",ROUND(N(J249)-N(G249),2)&lt;&gt;0),"Cash withdrawn: bank out and cash in should be equal",IF(P249&gt;10000,"Cash paid to this party today is over ₹10,000: not deductible, s.36(4)",IF(Q249&gt;35000,"Cash freight to this transporter today is over ₹35,000: not deductible, s.36(6)",IF(R249&gt;10000,"Asset paid in cash over ₹10,000 today: left out of its cost, s.39(2)",IF(AND(O249="T",N(G249)&gt;=20000),"Loan of ₹20,000 or more taken in cash: barred, s.185",IF(AND(O249="L",N(I249)&gt;=20000),"Loan of ₹20,000 or more repaid in cash: barred, s.188",IF(S249&gt;=200000,"₹2,00,000 or more in cash from this party today: barred, s.186",IF(T249&gt;=200000,"₹2,00,000 or more in cash for this event or order: barred, s.186","OK"))))))))))))))))</f>
        <v/>
      </c>
      <c r="O249">
        <f>IF(F249="","",IFERROR(VLOOKUP(F249,Lists!$A$2:$B$22,2,FALSE),"?"))</f>
        <v/>
      </c>
      <c r="P249">
        <f>IF(OR(O249&lt;&gt;"E",N(I249)=0),0,SUMIFS($I$16:$I$315,$B$16:$B$315,B249,$D$16:$D$315,D249,$O$16:$O$315,"E"))</f>
        <v/>
      </c>
      <c r="Q249">
        <f>IF(OR(O249&lt;&gt;"F",N(I249)=0),0,SUMIFS($I$16:$I$315,$B$16:$B$315,B249,$D$16:$D$315,D249,$O$16:$O$315,"F"))</f>
        <v/>
      </c>
      <c r="R249">
        <f>IF(OR(O249&lt;&gt;"A",N(I249)=0),0,SUMIFS($I$16:$I$315,$B$16:$B$315,B249,$D$16:$D$315,D249,$O$16:$O$315,"A"))</f>
        <v/>
      </c>
      <c r="S249">
        <f>IF(OR(O249&lt;&gt;"S",N(G249)=0),0,SUMIFS($G$16:$G$315,$B$16:$B$315,B249,$D$16:$D$315,D249,$O$16:$O$315,"S"))</f>
        <v/>
      </c>
      <c r="T249">
        <f>IF(OR(O249&lt;&gt;"S",E249="",N(G249)=0),0,SUMIFS($G$16:$G$315,$E$16:$E$315,E249,$O$16:$O$315,"S"))</f>
        <v/>
      </c>
      <c r="U249">
        <f>IF(O249="C2",0,N(G249))</f>
        <v/>
      </c>
      <c r="V249">
        <f>IF(O249="C1",0,N(I249))</f>
        <v/>
      </c>
      <c r="W249">
        <f>IF(O249="C1",0,N(H249))</f>
        <v/>
      </c>
      <c r="X249">
        <f>IF(O249="C2",0,N(J249))</f>
        <v/>
      </c>
      <c r="Y249">
        <f>IF(OR(M249="",M249="OK"),0,1)</f>
        <v/>
      </c>
    </row>
    <row r="250">
      <c r="B250" s="21" t="n"/>
      <c r="C250" s="22" t="n"/>
      <c r="D250" s="14" t="n"/>
      <c r="E250" s="22" t="n"/>
      <c r="F250" s="14" t="n"/>
      <c r="G250" s="23" t="n"/>
      <c r="H250" s="23" t="n"/>
      <c r="I250" s="23" t="n"/>
      <c r="J250" s="23" t="n"/>
      <c r="K250" s="24">
        <f>IF(COUNT(G250:J250)=0,"",N($E$8)+SUM(G$16:G250)-SUM(I$16:I250))</f>
        <v/>
      </c>
      <c r="L250" s="24">
        <f>IF(COUNT(G250:J250)=0,"",N($E$9)+SUM(H$16:H250)-SUM(J$16:J250))</f>
        <v/>
      </c>
      <c r="M250" s="25">
        <f>IF(COUNT(G250:J250)=0,"",IF(B250="","Enter the date",IF(D250="","Enter who was paid or who paid",IF(F250="","Pick a head of account",IF(O250="?","Pick a head from the list",IF(AND(O250&lt;&gt;"C1",O250&lt;&gt;"C2",N(G250)+N(H250)&gt;0,N(I250)+N(J250)&gt;0),"Put money in and money out on separate rows",IF(K250&lt;0,"Cash in hand below zero: an entry is missing or wrong",IF(AND(O250="C1",ROUND(N(I250)-N(H250),2)&lt;&gt;0),"Cash deposited: cash out and bank in should be equal",IF(AND(O250="C2",ROUND(N(J250)-N(G250),2)&lt;&gt;0),"Cash withdrawn: bank out and cash in should be equal",IF(P250&gt;10000,"Cash paid to this party today is over ₹10,000: not deductible, s.36(4)",IF(Q250&gt;35000,"Cash freight to this transporter today is over ₹35,000: not deductible, s.36(6)",IF(R250&gt;10000,"Asset paid in cash over ₹10,000 today: left out of its cost, s.39(2)",IF(AND(O250="T",N(G250)&gt;=20000),"Loan of ₹20,000 or more taken in cash: barred, s.185",IF(AND(O250="L",N(I250)&gt;=20000),"Loan of ₹20,000 or more repaid in cash: barred, s.188",IF(S250&gt;=200000,"₹2,00,000 or more in cash from this party today: barred, s.186",IF(T250&gt;=200000,"₹2,00,000 or more in cash for this event or order: barred, s.186","OK"))))))))))))))))</f>
        <v/>
      </c>
      <c r="O250">
        <f>IF(F250="","",IFERROR(VLOOKUP(F250,Lists!$A$2:$B$22,2,FALSE),"?"))</f>
        <v/>
      </c>
      <c r="P250">
        <f>IF(OR(O250&lt;&gt;"E",N(I250)=0),0,SUMIFS($I$16:$I$315,$B$16:$B$315,B250,$D$16:$D$315,D250,$O$16:$O$315,"E"))</f>
        <v/>
      </c>
      <c r="Q250">
        <f>IF(OR(O250&lt;&gt;"F",N(I250)=0),0,SUMIFS($I$16:$I$315,$B$16:$B$315,B250,$D$16:$D$315,D250,$O$16:$O$315,"F"))</f>
        <v/>
      </c>
      <c r="R250">
        <f>IF(OR(O250&lt;&gt;"A",N(I250)=0),0,SUMIFS($I$16:$I$315,$B$16:$B$315,B250,$D$16:$D$315,D250,$O$16:$O$315,"A"))</f>
        <v/>
      </c>
      <c r="S250">
        <f>IF(OR(O250&lt;&gt;"S",N(G250)=0),0,SUMIFS($G$16:$G$315,$B$16:$B$315,B250,$D$16:$D$315,D250,$O$16:$O$315,"S"))</f>
        <v/>
      </c>
      <c r="T250">
        <f>IF(OR(O250&lt;&gt;"S",E250="",N(G250)=0),0,SUMIFS($G$16:$G$315,$E$16:$E$315,E250,$O$16:$O$315,"S"))</f>
        <v/>
      </c>
      <c r="U250">
        <f>IF(O250="C2",0,N(G250))</f>
        <v/>
      </c>
      <c r="V250">
        <f>IF(O250="C1",0,N(I250))</f>
        <v/>
      </c>
      <c r="W250">
        <f>IF(O250="C1",0,N(H250))</f>
        <v/>
      </c>
      <c r="X250">
        <f>IF(O250="C2",0,N(J250))</f>
        <v/>
      </c>
      <c r="Y250">
        <f>IF(OR(M250="",M250="OK"),0,1)</f>
        <v/>
      </c>
    </row>
    <row r="251">
      <c r="B251" s="21" t="n"/>
      <c r="C251" s="22" t="n"/>
      <c r="D251" s="14" t="n"/>
      <c r="E251" s="22" t="n"/>
      <c r="F251" s="14" t="n"/>
      <c r="G251" s="23" t="n"/>
      <c r="H251" s="23" t="n"/>
      <c r="I251" s="23" t="n"/>
      <c r="J251" s="23" t="n"/>
      <c r="K251" s="24">
        <f>IF(COUNT(G251:J251)=0,"",N($E$8)+SUM(G$16:G251)-SUM(I$16:I251))</f>
        <v/>
      </c>
      <c r="L251" s="24">
        <f>IF(COUNT(G251:J251)=0,"",N($E$9)+SUM(H$16:H251)-SUM(J$16:J251))</f>
        <v/>
      </c>
      <c r="M251" s="25">
        <f>IF(COUNT(G251:J251)=0,"",IF(B251="","Enter the date",IF(D251="","Enter who was paid or who paid",IF(F251="","Pick a head of account",IF(O251="?","Pick a head from the list",IF(AND(O251&lt;&gt;"C1",O251&lt;&gt;"C2",N(G251)+N(H251)&gt;0,N(I251)+N(J251)&gt;0),"Put money in and money out on separate rows",IF(K251&lt;0,"Cash in hand below zero: an entry is missing or wrong",IF(AND(O251="C1",ROUND(N(I251)-N(H251),2)&lt;&gt;0),"Cash deposited: cash out and bank in should be equal",IF(AND(O251="C2",ROUND(N(J251)-N(G251),2)&lt;&gt;0),"Cash withdrawn: bank out and cash in should be equal",IF(P251&gt;10000,"Cash paid to this party today is over ₹10,000: not deductible, s.36(4)",IF(Q251&gt;35000,"Cash freight to this transporter today is over ₹35,000: not deductible, s.36(6)",IF(R251&gt;10000,"Asset paid in cash over ₹10,000 today: left out of its cost, s.39(2)",IF(AND(O251="T",N(G251)&gt;=20000),"Loan of ₹20,000 or more taken in cash: barred, s.185",IF(AND(O251="L",N(I251)&gt;=20000),"Loan of ₹20,000 or more repaid in cash: barred, s.188",IF(S251&gt;=200000,"₹2,00,000 or more in cash from this party today: barred, s.186",IF(T251&gt;=200000,"₹2,00,000 or more in cash for this event or order: barred, s.186","OK"))))))))))))))))</f>
        <v/>
      </c>
      <c r="O251">
        <f>IF(F251="","",IFERROR(VLOOKUP(F251,Lists!$A$2:$B$22,2,FALSE),"?"))</f>
        <v/>
      </c>
      <c r="P251">
        <f>IF(OR(O251&lt;&gt;"E",N(I251)=0),0,SUMIFS($I$16:$I$315,$B$16:$B$315,B251,$D$16:$D$315,D251,$O$16:$O$315,"E"))</f>
        <v/>
      </c>
      <c r="Q251">
        <f>IF(OR(O251&lt;&gt;"F",N(I251)=0),0,SUMIFS($I$16:$I$315,$B$16:$B$315,B251,$D$16:$D$315,D251,$O$16:$O$315,"F"))</f>
        <v/>
      </c>
      <c r="R251">
        <f>IF(OR(O251&lt;&gt;"A",N(I251)=0),0,SUMIFS($I$16:$I$315,$B$16:$B$315,B251,$D$16:$D$315,D251,$O$16:$O$315,"A"))</f>
        <v/>
      </c>
      <c r="S251">
        <f>IF(OR(O251&lt;&gt;"S",N(G251)=0),0,SUMIFS($G$16:$G$315,$B$16:$B$315,B251,$D$16:$D$315,D251,$O$16:$O$315,"S"))</f>
        <v/>
      </c>
      <c r="T251">
        <f>IF(OR(O251&lt;&gt;"S",E251="",N(G251)=0),0,SUMIFS($G$16:$G$315,$E$16:$E$315,E251,$O$16:$O$315,"S"))</f>
        <v/>
      </c>
      <c r="U251">
        <f>IF(O251="C2",0,N(G251))</f>
        <v/>
      </c>
      <c r="V251">
        <f>IF(O251="C1",0,N(I251))</f>
        <v/>
      </c>
      <c r="W251">
        <f>IF(O251="C1",0,N(H251))</f>
        <v/>
      </c>
      <c r="X251">
        <f>IF(O251="C2",0,N(J251))</f>
        <v/>
      </c>
      <c r="Y251">
        <f>IF(OR(M251="",M251="OK"),0,1)</f>
        <v/>
      </c>
    </row>
    <row r="252">
      <c r="B252" s="21" t="n"/>
      <c r="C252" s="22" t="n"/>
      <c r="D252" s="14" t="n"/>
      <c r="E252" s="22" t="n"/>
      <c r="F252" s="14" t="n"/>
      <c r="G252" s="23" t="n"/>
      <c r="H252" s="23" t="n"/>
      <c r="I252" s="23" t="n"/>
      <c r="J252" s="23" t="n"/>
      <c r="K252" s="24">
        <f>IF(COUNT(G252:J252)=0,"",N($E$8)+SUM(G$16:G252)-SUM(I$16:I252))</f>
        <v/>
      </c>
      <c r="L252" s="24">
        <f>IF(COUNT(G252:J252)=0,"",N($E$9)+SUM(H$16:H252)-SUM(J$16:J252))</f>
        <v/>
      </c>
      <c r="M252" s="25">
        <f>IF(COUNT(G252:J252)=0,"",IF(B252="","Enter the date",IF(D252="","Enter who was paid or who paid",IF(F252="","Pick a head of account",IF(O252="?","Pick a head from the list",IF(AND(O252&lt;&gt;"C1",O252&lt;&gt;"C2",N(G252)+N(H252)&gt;0,N(I252)+N(J252)&gt;0),"Put money in and money out on separate rows",IF(K252&lt;0,"Cash in hand below zero: an entry is missing or wrong",IF(AND(O252="C1",ROUND(N(I252)-N(H252),2)&lt;&gt;0),"Cash deposited: cash out and bank in should be equal",IF(AND(O252="C2",ROUND(N(J252)-N(G252),2)&lt;&gt;0),"Cash withdrawn: bank out and cash in should be equal",IF(P252&gt;10000,"Cash paid to this party today is over ₹10,000: not deductible, s.36(4)",IF(Q252&gt;35000,"Cash freight to this transporter today is over ₹35,000: not deductible, s.36(6)",IF(R252&gt;10000,"Asset paid in cash over ₹10,000 today: left out of its cost, s.39(2)",IF(AND(O252="T",N(G252)&gt;=20000),"Loan of ₹20,000 or more taken in cash: barred, s.185",IF(AND(O252="L",N(I252)&gt;=20000),"Loan of ₹20,000 or more repaid in cash: barred, s.188",IF(S252&gt;=200000,"₹2,00,000 or more in cash from this party today: barred, s.186",IF(T252&gt;=200000,"₹2,00,000 or more in cash for this event or order: barred, s.186","OK"))))))))))))))))</f>
        <v/>
      </c>
      <c r="O252">
        <f>IF(F252="","",IFERROR(VLOOKUP(F252,Lists!$A$2:$B$22,2,FALSE),"?"))</f>
        <v/>
      </c>
      <c r="P252">
        <f>IF(OR(O252&lt;&gt;"E",N(I252)=0),0,SUMIFS($I$16:$I$315,$B$16:$B$315,B252,$D$16:$D$315,D252,$O$16:$O$315,"E"))</f>
        <v/>
      </c>
      <c r="Q252">
        <f>IF(OR(O252&lt;&gt;"F",N(I252)=0),0,SUMIFS($I$16:$I$315,$B$16:$B$315,B252,$D$16:$D$315,D252,$O$16:$O$315,"F"))</f>
        <v/>
      </c>
      <c r="R252">
        <f>IF(OR(O252&lt;&gt;"A",N(I252)=0),0,SUMIFS($I$16:$I$315,$B$16:$B$315,B252,$D$16:$D$315,D252,$O$16:$O$315,"A"))</f>
        <v/>
      </c>
      <c r="S252">
        <f>IF(OR(O252&lt;&gt;"S",N(G252)=0),0,SUMIFS($G$16:$G$315,$B$16:$B$315,B252,$D$16:$D$315,D252,$O$16:$O$315,"S"))</f>
        <v/>
      </c>
      <c r="T252">
        <f>IF(OR(O252&lt;&gt;"S",E252="",N(G252)=0),0,SUMIFS($G$16:$G$315,$E$16:$E$315,E252,$O$16:$O$315,"S"))</f>
        <v/>
      </c>
      <c r="U252">
        <f>IF(O252="C2",0,N(G252))</f>
        <v/>
      </c>
      <c r="V252">
        <f>IF(O252="C1",0,N(I252))</f>
        <v/>
      </c>
      <c r="W252">
        <f>IF(O252="C1",0,N(H252))</f>
        <v/>
      </c>
      <c r="X252">
        <f>IF(O252="C2",0,N(J252))</f>
        <v/>
      </c>
      <c r="Y252">
        <f>IF(OR(M252="",M252="OK"),0,1)</f>
        <v/>
      </c>
    </row>
    <row r="253">
      <c r="B253" s="21" t="n"/>
      <c r="C253" s="22" t="n"/>
      <c r="D253" s="14" t="n"/>
      <c r="E253" s="22" t="n"/>
      <c r="F253" s="14" t="n"/>
      <c r="G253" s="23" t="n"/>
      <c r="H253" s="23" t="n"/>
      <c r="I253" s="23" t="n"/>
      <c r="J253" s="23" t="n"/>
      <c r="K253" s="24">
        <f>IF(COUNT(G253:J253)=0,"",N($E$8)+SUM(G$16:G253)-SUM(I$16:I253))</f>
        <v/>
      </c>
      <c r="L253" s="24">
        <f>IF(COUNT(G253:J253)=0,"",N($E$9)+SUM(H$16:H253)-SUM(J$16:J253))</f>
        <v/>
      </c>
      <c r="M253" s="25">
        <f>IF(COUNT(G253:J253)=0,"",IF(B253="","Enter the date",IF(D253="","Enter who was paid or who paid",IF(F253="","Pick a head of account",IF(O253="?","Pick a head from the list",IF(AND(O253&lt;&gt;"C1",O253&lt;&gt;"C2",N(G253)+N(H253)&gt;0,N(I253)+N(J253)&gt;0),"Put money in and money out on separate rows",IF(K253&lt;0,"Cash in hand below zero: an entry is missing or wrong",IF(AND(O253="C1",ROUND(N(I253)-N(H253),2)&lt;&gt;0),"Cash deposited: cash out and bank in should be equal",IF(AND(O253="C2",ROUND(N(J253)-N(G253),2)&lt;&gt;0),"Cash withdrawn: bank out and cash in should be equal",IF(P253&gt;10000,"Cash paid to this party today is over ₹10,000: not deductible, s.36(4)",IF(Q253&gt;35000,"Cash freight to this transporter today is over ₹35,000: not deductible, s.36(6)",IF(R253&gt;10000,"Asset paid in cash over ₹10,000 today: left out of its cost, s.39(2)",IF(AND(O253="T",N(G253)&gt;=20000),"Loan of ₹20,000 or more taken in cash: barred, s.185",IF(AND(O253="L",N(I253)&gt;=20000),"Loan of ₹20,000 or more repaid in cash: barred, s.188",IF(S253&gt;=200000,"₹2,00,000 or more in cash from this party today: barred, s.186",IF(T253&gt;=200000,"₹2,00,000 or more in cash for this event or order: barred, s.186","OK"))))))))))))))))</f>
        <v/>
      </c>
      <c r="O253">
        <f>IF(F253="","",IFERROR(VLOOKUP(F253,Lists!$A$2:$B$22,2,FALSE),"?"))</f>
        <v/>
      </c>
      <c r="P253">
        <f>IF(OR(O253&lt;&gt;"E",N(I253)=0),0,SUMIFS($I$16:$I$315,$B$16:$B$315,B253,$D$16:$D$315,D253,$O$16:$O$315,"E"))</f>
        <v/>
      </c>
      <c r="Q253">
        <f>IF(OR(O253&lt;&gt;"F",N(I253)=0),0,SUMIFS($I$16:$I$315,$B$16:$B$315,B253,$D$16:$D$315,D253,$O$16:$O$315,"F"))</f>
        <v/>
      </c>
      <c r="R253">
        <f>IF(OR(O253&lt;&gt;"A",N(I253)=0),0,SUMIFS($I$16:$I$315,$B$16:$B$315,B253,$D$16:$D$315,D253,$O$16:$O$315,"A"))</f>
        <v/>
      </c>
      <c r="S253">
        <f>IF(OR(O253&lt;&gt;"S",N(G253)=0),0,SUMIFS($G$16:$G$315,$B$16:$B$315,B253,$D$16:$D$315,D253,$O$16:$O$315,"S"))</f>
        <v/>
      </c>
      <c r="T253">
        <f>IF(OR(O253&lt;&gt;"S",E253="",N(G253)=0),0,SUMIFS($G$16:$G$315,$E$16:$E$315,E253,$O$16:$O$315,"S"))</f>
        <v/>
      </c>
      <c r="U253">
        <f>IF(O253="C2",0,N(G253))</f>
        <v/>
      </c>
      <c r="V253">
        <f>IF(O253="C1",0,N(I253))</f>
        <v/>
      </c>
      <c r="W253">
        <f>IF(O253="C1",0,N(H253))</f>
        <v/>
      </c>
      <c r="X253">
        <f>IF(O253="C2",0,N(J253))</f>
        <v/>
      </c>
      <c r="Y253">
        <f>IF(OR(M253="",M253="OK"),0,1)</f>
        <v/>
      </c>
    </row>
    <row r="254">
      <c r="B254" s="21" t="n"/>
      <c r="C254" s="22" t="n"/>
      <c r="D254" s="14" t="n"/>
      <c r="E254" s="22" t="n"/>
      <c r="F254" s="14" t="n"/>
      <c r="G254" s="23" t="n"/>
      <c r="H254" s="23" t="n"/>
      <c r="I254" s="23" t="n"/>
      <c r="J254" s="23" t="n"/>
      <c r="K254" s="24">
        <f>IF(COUNT(G254:J254)=0,"",N($E$8)+SUM(G$16:G254)-SUM(I$16:I254))</f>
        <v/>
      </c>
      <c r="L254" s="24">
        <f>IF(COUNT(G254:J254)=0,"",N($E$9)+SUM(H$16:H254)-SUM(J$16:J254))</f>
        <v/>
      </c>
      <c r="M254" s="25">
        <f>IF(COUNT(G254:J254)=0,"",IF(B254="","Enter the date",IF(D254="","Enter who was paid or who paid",IF(F254="","Pick a head of account",IF(O254="?","Pick a head from the list",IF(AND(O254&lt;&gt;"C1",O254&lt;&gt;"C2",N(G254)+N(H254)&gt;0,N(I254)+N(J254)&gt;0),"Put money in and money out on separate rows",IF(K254&lt;0,"Cash in hand below zero: an entry is missing or wrong",IF(AND(O254="C1",ROUND(N(I254)-N(H254),2)&lt;&gt;0),"Cash deposited: cash out and bank in should be equal",IF(AND(O254="C2",ROUND(N(J254)-N(G254),2)&lt;&gt;0),"Cash withdrawn: bank out and cash in should be equal",IF(P254&gt;10000,"Cash paid to this party today is over ₹10,000: not deductible, s.36(4)",IF(Q254&gt;35000,"Cash freight to this transporter today is over ₹35,000: not deductible, s.36(6)",IF(R254&gt;10000,"Asset paid in cash over ₹10,000 today: left out of its cost, s.39(2)",IF(AND(O254="T",N(G254)&gt;=20000),"Loan of ₹20,000 or more taken in cash: barred, s.185",IF(AND(O254="L",N(I254)&gt;=20000),"Loan of ₹20,000 or more repaid in cash: barred, s.188",IF(S254&gt;=200000,"₹2,00,000 or more in cash from this party today: barred, s.186",IF(T254&gt;=200000,"₹2,00,000 or more in cash for this event or order: barred, s.186","OK"))))))))))))))))</f>
        <v/>
      </c>
      <c r="O254">
        <f>IF(F254="","",IFERROR(VLOOKUP(F254,Lists!$A$2:$B$22,2,FALSE),"?"))</f>
        <v/>
      </c>
      <c r="P254">
        <f>IF(OR(O254&lt;&gt;"E",N(I254)=0),0,SUMIFS($I$16:$I$315,$B$16:$B$315,B254,$D$16:$D$315,D254,$O$16:$O$315,"E"))</f>
        <v/>
      </c>
      <c r="Q254">
        <f>IF(OR(O254&lt;&gt;"F",N(I254)=0),0,SUMIFS($I$16:$I$315,$B$16:$B$315,B254,$D$16:$D$315,D254,$O$16:$O$315,"F"))</f>
        <v/>
      </c>
      <c r="R254">
        <f>IF(OR(O254&lt;&gt;"A",N(I254)=0),0,SUMIFS($I$16:$I$315,$B$16:$B$315,B254,$D$16:$D$315,D254,$O$16:$O$315,"A"))</f>
        <v/>
      </c>
      <c r="S254">
        <f>IF(OR(O254&lt;&gt;"S",N(G254)=0),0,SUMIFS($G$16:$G$315,$B$16:$B$315,B254,$D$16:$D$315,D254,$O$16:$O$315,"S"))</f>
        <v/>
      </c>
      <c r="T254">
        <f>IF(OR(O254&lt;&gt;"S",E254="",N(G254)=0),0,SUMIFS($G$16:$G$315,$E$16:$E$315,E254,$O$16:$O$315,"S"))</f>
        <v/>
      </c>
      <c r="U254">
        <f>IF(O254="C2",0,N(G254))</f>
        <v/>
      </c>
      <c r="V254">
        <f>IF(O254="C1",0,N(I254))</f>
        <v/>
      </c>
      <c r="W254">
        <f>IF(O254="C1",0,N(H254))</f>
        <v/>
      </c>
      <c r="X254">
        <f>IF(O254="C2",0,N(J254))</f>
        <v/>
      </c>
      <c r="Y254">
        <f>IF(OR(M254="",M254="OK"),0,1)</f>
        <v/>
      </c>
    </row>
    <row r="255">
      <c r="B255" s="21" t="n"/>
      <c r="C255" s="22" t="n"/>
      <c r="D255" s="14" t="n"/>
      <c r="E255" s="22" t="n"/>
      <c r="F255" s="14" t="n"/>
      <c r="G255" s="23" t="n"/>
      <c r="H255" s="23" t="n"/>
      <c r="I255" s="23" t="n"/>
      <c r="J255" s="23" t="n"/>
      <c r="K255" s="24">
        <f>IF(COUNT(G255:J255)=0,"",N($E$8)+SUM(G$16:G255)-SUM(I$16:I255))</f>
        <v/>
      </c>
      <c r="L255" s="24">
        <f>IF(COUNT(G255:J255)=0,"",N($E$9)+SUM(H$16:H255)-SUM(J$16:J255))</f>
        <v/>
      </c>
      <c r="M255" s="25">
        <f>IF(COUNT(G255:J255)=0,"",IF(B255="","Enter the date",IF(D255="","Enter who was paid or who paid",IF(F255="","Pick a head of account",IF(O255="?","Pick a head from the list",IF(AND(O255&lt;&gt;"C1",O255&lt;&gt;"C2",N(G255)+N(H255)&gt;0,N(I255)+N(J255)&gt;0),"Put money in and money out on separate rows",IF(K255&lt;0,"Cash in hand below zero: an entry is missing or wrong",IF(AND(O255="C1",ROUND(N(I255)-N(H255),2)&lt;&gt;0),"Cash deposited: cash out and bank in should be equal",IF(AND(O255="C2",ROUND(N(J255)-N(G255),2)&lt;&gt;0),"Cash withdrawn: bank out and cash in should be equal",IF(P255&gt;10000,"Cash paid to this party today is over ₹10,000: not deductible, s.36(4)",IF(Q255&gt;35000,"Cash freight to this transporter today is over ₹35,000: not deductible, s.36(6)",IF(R255&gt;10000,"Asset paid in cash over ₹10,000 today: left out of its cost, s.39(2)",IF(AND(O255="T",N(G255)&gt;=20000),"Loan of ₹20,000 or more taken in cash: barred, s.185",IF(AND(O255="L",N(I255)&gt;=20000),"Loan of ₹20,000 or more repaid in cash: barred, s.188",IF(S255&gt;=200000,"₹2,00,000 or more in cash from this party today: barred, s.186",IF(T255&gt;=200000,"₹2,00,000 or more in cash for this event or order: barred, s.186","OK"))))))))))))))))</f>
        <v/>
      </c>
      <c r="O255">
        <f>IF(F255="","",IFERROR(VLOOKUP(F255,Lists!$A$2:$B$22,2,FALSE),"?"))</f>
        <v/>
      </c>
      <c r="P255">
        <f>IF(OR(O255&lt;&gt;"E",N(I255)=0),0,SUMIFS($I$16:$I$315,$B$16:$B$315,B255,$D$16:$D$315,D255,$O$16:$O$315,"E"))</f>
        <v/>
      </c>
      <c r="Q255">
        <f>IF(OR(O255&lt;&gt;"F",N(I255)=0),0,SUMIFS($I$16:$I$315,$B$16:$B$315,B255,$D$16:$D$315,D255,$O$16:$O$315,"F"))</f>
        <v/>
      </c>
      <c r="R255">
        <f>IF(OR(O255&lt;&gt;"A",N(I255)=0),0,SUMIFS($I$16:$I$315,$B$16:$B$315,B255,$D$16:$D$315,D255,$O$16:$O$315,"A"))</f>
        <v/>
      </c>
      <c r="S255">
        <f>IF(OR(O255&lt;&gt;"S",N(G255)=0),0,SUMIFS($G$16:$G$315,$B$16:$B$315,B255,$D$16:$D$315,D255,$O$16:$O$315,"S"))</f>
        <v/>
      </c>
      <c r="T255">
        <f>IF(OR(O255&lt;&gt;"S",E255="",N(G255)=0),0,SUMIFS($G$16:$G$315,$E$16:$E$315,E255,$O$16:$O$315,"S"))</f>
        <v/>
      </c>
      <c r="U255">
        <f>IF(O255="C2",0,N(G255))</f>
        <v/>
      </c>
      <c r="V255">
        <f>IF(O255="C1",0,N(I255))</f>
        <v/>
      </c>
      <c r="W255">
        <f>IF(O255="C1",0,N(H255))</f>
        <v/>
      </c>
      <c r="X255">
        <f>IF(O255="C2",0,N(J255))</f>
        <v/>
      </c>
      <c r="Y255">
        <f>IF(OR(M255="",M255="OK"),0,1)</f>
        <v/>
      </c>
    </row>
    <row r="256">
      <c r="B256" s="21" t="n"/>
      <c r="C256" s="22" t="n"/>
      <c r="D256" s="14" t="n"/>
      <c r="E256" s="22" t="n"/>
      <c r="F256" s="14" t="n"/>
      <c r="G256" s="23" t="n"/>
      <c r="H256" s="23" t="n"/>
      <c r="I256" s="23" t="n"/>
      <c r="J256" s="23" t="n"/>
      <c r="K256" s="24">
        <f>IF(COUNT(G256:J256)=0,"",N($E$8)+SUM(G$16:G256)-SUM(I$16:I256))</f>
        <v/>
      </c>
      <c r="L256" s="24">
        <f>IF(COUNT(G256:J256)=0,"",N($E$9)+SUM(H$16:H256)-SUM(J$16:J256))</f>
        <v/>
      </c>
      <c r="M256" s="25">
        <f>IF(COUNT(G256:J256)=0,"",IF(B256="","Enter the date",IF(D256="","Enter who was paid or who paid",IF(F256="","Pick a head of account",IF(O256="?","Pick a head from the list",IF(AND(O256&lt;&gt;"C1",O256&lt;&gt;"C2",N(G256)+N(H256)&gt;0,N(I256)+N(J256)&gt;0),"Put money in and money out on separate rows",IF(K256&lt;0,"Cash in hand below zero: an entry is missing or wrong",IF(AND(O256="C1",ROUND(N(I256)-N(H256),2)&lt;&gt;0),"Cash deposited: cash out and bank in should be equal",IF(AND(O256="C2",ROUND(N(J256)-N(G256),2)&lt;&gt;0),"Cash withdrawn: bank out and cash in should be equal",IF(P256&gt;10000,"Cash paid to this party today is over ₹10,000: not deductible, s.36(4)",IF(Q256&gt;35000,"Cash freight to this transporter today is over ₹35,000: not deductible, s.36(6)",IF(R256&gt;10000,"Asset paid in cash over ₹10,000 today: left out of its cost, s.39(2)",IF(AND(O256="T",N(G256)&gt;=20000),"Loan of ₹20,000 or more taken in cash: barred, s.185",IF(AND(O256="L",N(I256)&gt;=20000),"Loan of ₹20,000 or more repaid in cash: barred, s.188",IF(S256&gt;=200000,"₹2,00,000 or more in cash from this party today: barred, s.186",IF(T256&gt;=200000,"₹2,00,000 or more in cash for this event or order: barred, s.186","OK"))))))))))))))))</f>
        <v/>
      </c>
      <c r="O256">
        <f>IF(F256="","",IFERROR(VLOOKUP(F256,Lists!$A$2:$B$22,2,FALSE),"?"))</f>
        <v/>
      </c>
      <c r="P256">
        <f>IF(OR(O256&lt;&gt;"E",N(I256)=0),0,SUMIFS($I$16:$I$315,$B$16:$B$315,B256,$D$16:$D$315,D256,$O$16:$O$315,"E"))</f>
        <v/>
      </c>
      <c r="Q256">
        <f>IF(OR(O256&lt;&gt;"F",N(I256)=0),0,SUMIFS($I$16:$I$315,$B$16:$B$315,B256,$D$16:$D$315,D256,$O$16:$O$315,"F"))</f>
        <v/>
      </c>
      <c r="R256">
        <f>IF(OR(O256&lt;&gt;"A",N(I256)=0),0,SUMIFS($I$16:$I$315,$B$16:$B$315,B256,$D$16:$D$315,D256,$O$16:$O$315,"A"))</f>
        <v/>
      </c>
      <c r="S256">
        <f>IF(OR(O256&lt;&gt;"S",N(G256)=0),0,SUMIFS($G$16:$G$315,$B$16:$B$315,B256,$D$16:$D$315,D256,$O$16:$O$315,"S"))</f>
        <v/>
      </c>
      <c r="T256">
        <f>IF(OR(O256&lt;&gt;"S",E256="",N(G256)=0),0,SUMIFS($G$16:$G$315,$E$16:$E$315,E256,$O$16:$O$315,"S"))</f>
        <v/>
      </c>
      <c r="U256">
        <f>IF(O256="C2",0,N(G256))</f>
        <v/>
      </c>
      <c r="V256">
        <f>IF(O256="C1",0,N(I256))</f>
        <v/>
      </c>
      <c r="W256">
        <f>IF(O256="C1",0,N(H256))</f>
        <v/>
      </c>
      <c r="X256">
        <f>IF(O256="C2",0,N(J256))</f>
        <v/>
      </c>
      <c r="Y256">
        <f>IF(OR(M256="",M256="OK"),0,1)</f>
        <v/>
      </c>
    </row>
    <row r="257">
      <c r="B257" s="21" t="n"/>
      <c r="C257" s="22" t="n"/>
      <c r="D257" s="14" t="n"/>
      <c r="E257" s="22" t="n"/>
      <c r="F257" s="14" t="n"/>
      <c r="G257" s="23" t="n"/>
      <c r="H257" s="23" t="n"/>
      <c r="I257" s="23" t="n"/>
      <c r="J257" s="23" t="n"/>
      <c r="K257" s="24">
        <f>IF(COUNT(G257:J257)=0,"",N($E$8)+SUM(G$16:G257)-SUM(I$16:I257))</f>
        <v/>
      </c>
      <c r="L257" s="24">
        <f>IF(COUNT(G257:J257)=0,"",N($E$9)+SUM(H$16:H257)-SUM(J$16:J257))</f>
        <v/>
      </c>
      <c r="M257" s="25">
        <f>IF(COUNT(G257:J257)=0,"",IF(B257="","Enter the date",IF(D257="","Enter who was paid or who paid",IF(F257="","Pick a head of account",IF(O257="?","Pick a head from the list",IF(AND(O257&lt;&gt;"C1",O257&lt;&gt;"C2",N(G257)+N(H257)&gt;0,N(I257)+N(J257)&gt;0),"Put money in and money out on separate rows",IF(K257&lt;0,"Cash in hand below zero: an entry is missing or wrong",IF(AND(O257="C1",ROUND(N(I257)-N(H257),2)&lt;&gt;0),"Cash deposited: cash out and bank in should be equal",IF(AND(O257="C2",ROUND(N(J257)-N(G257),2)&lt;&gt;0),"Cash withdrawn: bank out and cash in should be equal",IF(P257&gt;10000,"Cash paid to this party today is over ₹10,000: not deductible, s.36(4)",IF(Q257&gt;35000,"Cash freight to this transporter today is over ₹35,000: not deductible, s.36(6)",IF(R257&gt;10000,"Asset paid in cash over ₹10,000 today: left out of its cost, s.39(2)",IF(AND(O257="T",N(G257)&gt;=20000),"Loan of ₹20,000 or more taken in cash: barred, s.185",IF(AND(O257="L",N(I257)&gt;=20000),"Loan of ₹20,000 or more repaid in cash: barred, s.188",IF(S257&gt;=200000,"₹2,00,000 or more in cash from this party today: barred, s.186",IF(T257&gt;=200000,"₹2,00,000 or more in cash for this event or order: barred, s.186","OK"))))))))))))))))</f>
        <v/>
      </c>
      <c r="O257">
        <f>IF(F257="","",IFERROR(VLOOKUP(F257,Lists!$A$2:$B$22,2,FALSE),"?"))</f>
        <v/>
      </c>
      <c r="P257">
        <f>IF(OR(O257&lt;&gt;"E",N(I257)=0),0,SUMIFS($I$16:$I$315,$B$16:$B$315,B257,$D$16:$D$315,D257,$O$16:$O$315,"E"))</f>
        <v/>
      </c>
      <c r="Q257">
        <f>IF(OR(O257&lt;&gt;"F",N(I257)=0),0,SUMIFS($I$16:$I$315,$B$16:$B$315,B257,$D$16:$D$315,D257,$O$16:$O$315,"F"))</f>
        <v/>
      </c>
      <c r="R257">
        <f>IF(OR(O257&lt;&gt;"A",N(I257)=0),0,SUMIFS($I$16:$I$315,$B$16:$B$315,B257,$D$16:$D$315,D257,$O$16:$O$315,"A"))</f>
        <v/>
      </c>
      <c r="S257">
        <f>IF(OR(O257&lt;&gt;"S",N(G257)=0),0,SUMIFS($G$16:$G$315,$B$16:$B$315,B257,$D$16:$D$315,D257,$O$16:$O$315,"S"))</f>
        <v/>
      </c>
      <c r="T257">
        <f>IF(OR(O257&lt;&gt;"S",E257="",N(G257)=0),0,SUMIFS($G$16:$G$315,$E$16:$E$315,E257,$O$16:$O$315,"S"))</f>
        <v/>
      </c>
      <c r="U257">
        <f>IF(O257="C2",0,N(G257))</f>
        <v/>
      </c>
      <c r="V257">
        <f>IF(O257="C1",0,N(I257))</f>
        <v/>
      </c>
      <c r="W257">
        <f>IF(O257="C1",0,N(H257))</f>
        <v/>
      </c>
      <c r="X257">
        <f>IF(O257="C2",0,N(J257))</f>
        <v/>
      </c>
      <c r="Y257">
        <f>IF(OR(M257="",M257="OK"),0,1)</f>
        <v/>
      </c>
    </row>
    <row r="258">
      <c r="B258" s="21" t="n"/>
      <c r="C258" s="22" t="n"/>
      <c r="D258" s="14" t="n"/>
      <c r="E258" s="22" t="n"/>
      <c r="F258" s="14" t="n"/>
      <c r="G258" s="23" t="n"/>
      <c r="H258" s="23" t="n"/>
      <c r="I258" s="23" t="n"/>
      <c r="J258" s="23" t="n"/>
      <c r="K258" s="24">
        <f>IF(COUNT(G258:J258)=0,"",N($E$8)+SUM(G$16:G258)-SUM(I$16:I258))</f>
        <v/>
      </c>
      <c r="L258" s="24">
        <f>IF(COUNT(G258:J258)=0,"",N($E$9)+SUM(H$16:H258)-SUM(J$16:J258))</f>
        <v/>
      </c>
      <c r="M258" s="25">
        <f>IF(COUNT(G258:J258)=0,"",IF(B258="","Enter the date",IF(D258="","Enter who was paid or who paid",IF(F258="","Pick a head of account",IF(O258="?","Pick a head from the list",IF(AND(O258&lt;&gt;"C1",O258&lt;&gt;"C2",N(G258)+N(H258)&gt;0,N(I258)+N(J258)&gt;0),"Put money in and money out on separate rows",IF(K258&lt;0,"Cash in hand below zero: an entry is missing or wrong",IF(AND(O258="C1",ROUND(N(I258)-N(H258),2)&lt;&gt;0),"Cash deposited: cash out and bank in should be equal",IF(AND(O258="C2",ROUND(N(J258)-N(G258),2)&lt;&gt;0),"Cash withdrawn: bank out and cash in should be equal",IF(P258&gt;10000,"Cash paid to this party today is over ₹10,000: not deductible, s.36(4)",IF(Q258&gt;35000,"Cash freight to this transporter today is over ₹35,000: not deductible, s.36(6)",IF(R258&gt;10000,"Asset paid in cash over ₹10,000 today: left out of its cost, s.39(2)",IF(AND(O258="T",N(G258)&gt;=20000),"Loan of ₹20,000 or more taken in cash: barred, s.185",IF(AND(O258="L",N(I258)&gt;=20000),"Loan of ₹20,000 or more repaid in cash: barred, s.188",IF(S258&gt;=200000,"₹2,00,000 or more in cash from this party today: barred, s.186",IF(T258&gt;=200000,"₹2,00,000 or more in cash for this event or order: barred, s.186","OK"))))))))))))))))</f>
        <v/>
      </c>
      <c r="O258">
        <f>IF(F258="","",IFERROR(VLOOKUP(F258,Lists!$A$2:$B$22,2,FALSE),"?"))</f>
        <v/>
      </c>
      <c r="P258">
        <f>IF(OR(O258&lt;&gt;"E",N(I258)=0),0,SUMIFS($I$16:$I$315,$B$16:$B$315,B258,$D$16:$D$315,D258,$O$16:$O$315,"E"))</f>
        <v/>
      </c>
      <c r="Q258">
        <f>IF(OR(O258&lt;&gt;"F",N(I258)=0),0,SUMIFS($I$16:$I$315,$B$16:$B$315,B258,$D$16:$D$315,D258,$O$16:$O$315,"F"))</f>
        <v/>
      </c>
      <c r="R258">
        <f>IF(OR(O258&lt;&gt;"A",N(I258)=0),0,SUMIFS($I$16:$I$315,$B$16:$B$315,B258,$D$16:$D$315,D258,$O$16:$O$315,"A"))</f>
        <v/>
      </c>
      <c r="S258">
        <f>IF(OR(O258&lt;&gt;"S",N(G258)=0),0,SUMIFS($G$16:$G$315,$B$16:$B$315,B258,$D$16:$D$315,D258,$O$16:$O$315,"S"))</f>
        <v/>
      </c>
      <c r="T258">
        <f>IF(OR(O258&lt;&gt;"S",E258="",N(G258)=0),0,SUMIFS($G$16:$G$315,$E$16:$E$315,E258,$O$16:$O$315,"S"))</f>
        <v/>
      </c>
      <c r="U258">
        <f>IF(O258="C2",0,N(G258))</f>
        <v/>
      </c>
      <c r="V258">
        <f>IF(O258="C1",0,N(I258))</f>
        <v/>
      </c>
      <c r="W258">
        <f>IF(O258="C1",0,N(H258))</f>
        <v/>
      </c>
      <c r="X258">
        <f>IF(O258="C2",0,N(J258))</f>
        <v/>
      </c>
      <c r="Y258">
        <f>IF(OR(M258="",M258="OK"),0,1)</f>
        <v/>
      </c>
    </row>
    <row r="259">
      <c r="B259" s="21" t="n"/>
      <c r="C259" s="22" t="n"/>
      <c r="D259" s="14" t="n"/>
      <c r="E259" s="22" t="n"/>
      <c r="F259" s="14" t="n"/>
      <c r="G259" s="23" t="n"/>
      <c r="H259" s="23" t="n"/>
      <c r="I259" s="23" t="n"/>
      <c r="J259" s="23" t="n"/>
      <c r="K259" s="24">
        <f>IF(COUNT(G259:J259)=0,"",N($E$8)+SUM(G$16:G259)-SUM(I$16:I259))</f>
        <v/>
      </c>
      <c r="L259" s="24">
        <f>IF(COUNT(G259:J259)=0,"",N($E$9)+SUM(H$16:H259)-SUM(J$16:J259))</f>
        <v/>
      </c>
      <c r="M259" s="25">
        <f>IF(COUNT(G259:J259)=0,"",IF(B259="","Enter the date",IF(D259="","Enter who was paid or who paid",IF(F259="","Pick a head of account",IF(O259="?","Pick a head from the list",IF(AND(O259&lt;&gt;"C1",O259&lt;&gt;"C2",N(G259)+N(H259)&gt;0,N(I259)+N(J259)&gt;0),"Put money in and money out on separate rows",IF(K259&lt;0,"Cash in hand below zero: an entry is missing or wrong",IF(AND(O259="C1",ROUND(N(I259)-N(H259),2)&lt;&gt;0),"Cash deposited: cash out and bank in should be equal",IF(AND(O259="C2",ROUND(N(J259)-N(G259),2)&lt;&gt;0),"Cash withdrawn: bank out and cash in should be equal",IF(P259&gt;10000,"Cash paid to this party today is over ₹10,000: not deductible, s.36(4)",IF(Q259&gt;35000,"Cash freight to this transporter today is over ₹35,000: not deductible, s.36(6)",IF(R259&gt;10000,"Asset paid in cash over ₹10,000 today: left out of its cost, s.39(2)",IF(AND(O259="T",N(G259)&gt;=20000),"Loan of ₹20,000 or more taken in cash: barred, s.185",IF(AND(O259="L",N(I259)&gt;=20000),"Loan of ₹20,000 or more repaid in cash: barred, s.188",IF(S259&gt;=200000,"₹2,00,000 or more in cash from this party today: barred, s.186",IF(T259&gt;=200000,"₹2,00,000 or more in cash for this event or order: barred, s.186","OK"))))))))))))))))</f>
        <v/>
      </c>
      <c r="O259">
        <f>IF(F259="","",IFERROR(VLOOKUP(F259,Lists!$A$2:$B$22,2,FALSE),"?"))</f>
        <v/>
      </c>
      <c r="P259">
        <f>IF(OR(O259&lt;&gt;"E",N(I259)=0),0,SUMIFS($I$16:$I$315,$B$16:$B$315,B259,$D$16:$D$315,D259,$O$16:$O$315,"E"))</f>
        <v/>
      </c>
      <c r="Q259">
        <f>IF(OR(O259&lt;&gt;"F",N(I259)=0),0,SUMIFS($I$16:$I$315,$B$16:$B$315,B259,$D$16:$D$315,D259,$O$16:$O$315,"F"))</f>
        <v/>
      </c>
      <c r="R259">
        <f>IF(OR(O259&lt;&gt;"A",N(I259)=0),0,SUMIFS($I$16:$I$315,$B$16:$B$315,B259,$D$16:$D$315,D259,$O$16:$O$315,"A"))</f>
        <v/>
      </c>
      <c r="S259">
        <f>IF(OR(O259&lt;&gt;"S",N(G259)=0),0,SUMIFS($G$16:$G$315,$B$16:$B$315,B259,$D$16:$D$315,D259,$O$16:$O$315,"S"))</f>
        <v/>
      </c>
      <c r="T259">
        <f>IF(OR(O259&lt;&gt;"S",E259="",N(G259)=0),0,SUMIFS($G$16:$G$315,$E$16:$E$315,E259,$O$16:$O$315,"S"))</f>
        <v/>
      </c>
      <c r="U259">
        <f>IF(O259="C2",0,N(G259))</f>
        <v/>
      </c>
      <c r="V259">
        <f>IF(O259="C1",0,N(I259))</f>
        <v/>
      </c>
      <c r="W259">
        <f>IF(O259="C1",0,N(H259))</f>
        <v/>
      </c>
      <c r="X259">
        <f>IF(O259="C2",0,N(J259))</f>
        <v/>
      </c>
      <c r="Y259">
        <f>IF(OR(M259="",M259="OK"),0,1)</f>
        <v/>
      </c>
    </row>
    <row r="260">
      <c r="B260" s="21" t="n"/>
      <c r="C260" s="22" t="n"/>
      <c r="D260" s="14" t="n"/>
      <c r="E260" s="22" t="n"/>
      <c r="F260" s="14" t="n"/>
      <c r="G260" s="23" t="n"/>
      <c r="H260" s="23" t="n"/>
      <c r="I260" s="23" t="n"/>
      <c r="J260" s="23" t="n"/>
      <c r="K260" s="24">
        <f>IF(COUNT(G260:J260)=0,"",N($E$8)+SUM(G$16:G260)-SUM(I$16:I260))</f>
        <v/>
      </c>
      <c r="L260" s="24">
        <f>IF(COUNT(G260:J260)=0,"",N($E$9)+SUM(H$16:H260)-SUM(J$16:J260))</f>
        <v/>
      </c>
      <c r="M260" s="25">
        <f>IF(COUNT(G260:J260)=0,"",IF(B260="","Enter the date",IF(D260="","Enter who was paid or who paid",IF(F260="","Pick a head of account",IF(O260="?","Pick a head from the list",IF(AND(O260&lt;&gt;"C1",O260&lt;&gt;"C2",N(G260)+N(H260)&gt;0,N(I260)+N(J260)&gt;0),"Put money in and money out on separate rows",IF(K260&lt;0,"Cash in hand below zero: an entry is missing or wrong",IF(AND(O260="C1",ROUND(N(I260)-N(H260),2)&lt;&gt;0),"Cash deposited: cash out and bank in should be equal",IF(AND(O260="C2",ROUND(N(J260)-N(G260),2)&lt;&gt;0),"Cash withdrawn: bank out and cash in should be equal",IF(P260&gt;10000,"Cash paid to this party today is over ₹10,000: not deductible, s.36(4)",IF(Q260&gt;35000,"Cash freight to this transporter today is over ₹35,000: not deductible, s.36(6)",IF(R260&gt;10000,"Asset paid in cash over ₹10,000 today: left out of its cost, s.39(2)",IF(AND(O260="T",N(G260)&gt;=20000),"Loan of ₹20,000 or more taken in cash: barred, s.185",IF(AND(O260="L",N(I260)&gt;=20000),"Loan of ₹20,000 or more repaid in cash: barred, s.188",IF(S260&gt;=200000,"₹2,00,000 or more in cash from this party today: barred, s.186",IF(T260&gt;=200000,"₹2,00,000 or more in cash for this event or order: barred, s.186","OK"))))))))))))))))</f>
        <v/>
      </c>
      <c r="O260">
        <f>IF(F260="","",IFERROR(VLOOKUP(F260,Lists!$A$2:$B$22,2,FALSE),"?"))</f>
        <v/>
      </c>
      <c r="P260">
        <f>IF(OR(O260&lt;&gt;"E",N(I260)=0),0,SUMIFS($I$16:$I$315,$B$16:$B$315,B260,$D$16:$D$315,D260,$O$16:$O$315,"E"))</f>
        <v/>
      </c>
      <c r="Q260">
        <f>IF(OR(O260&lt;&gt;"F",N(I260)=0),0,SUMIFS($I$16:$I$315,$B$16:$B$315,B260,$D$16:$D$315,D260,$O$16:$O$315,"F"))</f>
        <v/>
      </c>
      <c r="R260">
        <f>IF(OR(O260&lt;&gt;"A",N(I260)=0),0,SUMIFS($I$16:$I$315,$B$16:$B$315,B260,$D$16:$D$315,D260,$O$16:$O$315,"A"))</f>
        <v/>
      </c>
      <c r="S260">
        <f>IF(OR(O260&lt;&gt;"S",N(G260)=0),0,SUMIFS($G$16:$G$315,$B$16:$B$315,B260,$D$16:$D$315,D260,$O$16:$O$315,"S"))</f>
        <v/>
      </c>
      <c r="T260">
        <f>IF(OR(O260&lt;&gt;"S",E260="",N(G260)=0),0,SUMIFS($G$16:$G$315,$E$16:$E$315,E260,$O$16:$O$315,"S"))</f>
        <v/>
      </c>
      <c r="U260">
        <f>IF(O260="C2",0,N(G260))</f>
        <v/>
      </c>
      <c r="V260">
        <f>IF(O260="C1",0,N(I260))</f>
        <v/>
      </c>
      <c r="W260">
        <f>IF(O260="C1",0,N(H260))</f>
        <v/>
      </c>
      <c r="X260">
        <f>IF(O260="C2",0,N(J260))</f>
        <v/>
      </c>
      <c r="Y260">
        <f>IF(OR(M260="",M260="OK"),0,1)</f>
        <v/>
      </c>
    </row>
    <row r="261">
      <c r="B261" s="21" t="n"/>
      <c r="C261" s="22" t="n"/>
      <c r="D261" s="14" t="n"/>
      <c r="E261" s="22" t="n"/>
      <c r="F261" s="14" t="n"/>
      <c r="G261" s="23" t="n"/>
      <c r="H261" s="23" t="n"/>
      <c r="I261" s="23" t="n"/>
      <c r="J261" s="23" t="n"/>
      <c r="K261" s="24">
        <f>IF(COUNT(G261:J261)=0,"",N($E$8)+SUM(G$16:G261)-SUM(I$16:I261))</f>
        <v/>
      </c>
      <c r="L261" s="24">
        <f>IF(COUNT(G261:J261)=0,"",N($E$9)+SUM(H$16:H261)-SUM(J$16:J261))</f>
        <v/>
      </c>
      <c r="M261" s="25">
        <f>IF(COUNT(G261:J261)=0,"",IF(B261="","Enter the date",IF(D261="","Enter who was paid or who paid",IF(F261="","Pick a head of account",IF(O261="?","Pick a head from the list",IF(AND(O261&lt;&gt;"C1",O261&lt;&gt;"C2",N(G261)+N(H261)&gt;0,N(I261)+N(J261)&gt;0),"Put money in and money out on separate rows",IF(K261&lt;0,"Cash in hand below zero: an entry is missing or wrong",IF(AND(O261="C1",ROUND(N(I261)-N(H261),2)&lt;&gt;0),"Cash deposited: cash out and bank in should be equal",IF(AND(O261="C2",ROUND(N(J261)-N(G261),2)&lt;&gt;0),"Cash withdrawn: bank out and cash in should be equal",IF(P261&gt;10000,"Cash paid to this party today is over ₹10,000: not deductible, s.36(4)",IF(Q261&gt;35000,"Cash freight to this transporter today is over ₹35,000: not deductible, s.36(6)",IF(R261&gt;10000,"Asset paid in cash over ₹10,000 today: left out of its cost, s.39(2)",IF(AND(O261="T",N(G261)&gt;=20000),"Loan of ₹20,000 or more taken in cash: barred, s.185",IF(AND(O261="L",N(I261)&gt;=20000),"Loan of ₹20,000 or more repaid in cash: barred, s.188",IF(S261&gt;=200000,"₹2,00,000 or more in cash from this party today: barred, s.186",IF(T261&gt;=200000,"₹2,00,000 or more in cash for this event or order: barred, s.186","OK"))))))))))))))))</f>
        <v/>
      </c>
      <c r="O261">
        <f>IF(F261="","",IFERROR(VLOOKUP(F261,Lists!$A$2:$B$22,2,FALSE),"?"))</f>
        <v/>
      </c>
      <c r="P261">
        <f>IF(OR(O261&lt;&gt;"E",N(I261)=0),0,SUMIFS($I$16:$I$315,$B$16:$B$315,B261,$D$16:$D$315,D261,$O$16:$O$315,"E"))</f>
        <v/>
      </c>
      <c r="Q261">
        <f>IF(OR(O261&lt;&gt;"F",N(I261)=0),0,SUMIFS($I$16:$I$315,$B$16:$B$315,B261,$D$16:$D$315,D261,$O$16:$O$315,"F"))</f>
        <v/>
      </c>
      <c r="R261">
        <f>IF(OR(O261&lt;&gt;"A",N(I261)=0),0,SUMIFS($I$16:$I$315,$B$16:$B$315,B261,$D$16:$D$315,D261,$O$16:$O$315,"A"))</f>
        <v/>
      </c>
      <c r="S261">
        <f>IF(OR(O261&lt;&gt;"S",N(G261)=0),0,SUMIFS($G$16:$G$315,$B$16:$B$315,B261,$D$16:$D$315,D261,$O$16:$O$315,"S"))</f>
        <v/>
      </c>
      <c r="T261">
        <f>IF(OR(O261&lt;&gt;"S",E261="",N(G261)=0),0,SUMIFS($G$16:$G$315,$E$16:$E$315,E261,$O$16:$O$315,"S"))</f>
        <v/>
      </c>
      <c r="U261">
        <f>IF(O261="C2",0,N(G261))</f>
        <v/>
      </c>
      <c r="V261">
        <f>IF(O261="C1",0,N(I261))</f>
        <v/>
      </c>
      <c r="W261">
        <f>IF(O261="C1",0,N(H261))</f>
        <v/>
      </c>
      <c r="X261">
        <f>IF(O261="C2",0,N(J261))</f>
        <v/>
      </c>
      <c r="Y261">
        <f>IF(OR(M261="",M261="OK"),0,1)</f>
        <v/>
      </c>
    </row>
    <row r="262">
      <c r="B262" s="21" t="n"/>
      <c r="C262" s="22" t="n"/>
      <c r="D262" s="14" t="n"/>
      <c r="E262" s="22" t="n"/>
      <c r="F262" s="14" t="n"/>
      <c r="G262" s="23" t="n"/>
      <c r="H262" s="23" t="n"/>
      <c r="I262" s="23" t="n"/>
      <c r="J262" s="23" t="n"/>
      <c r="K262" s="24">
        <f>IF(COUNT(G262:J262)=0,"",N($E$8)+SUM(G$16:G262)-SUM(I$16:I262))</f>
        <v/>
      </c>
      <c r="L262" s="24">
        <f>IF(COUNT(G262:J262)=0,"",N($E$9)+SUM(H$16:H262)-SUM(J$16:J262))</f>
        <v/>
      </c>
      <c r="M262" s="25">
        <f>IF(COUNT(G262:J262)=0,"",IF(B262="","Enter the date",IF(D262="","Enter who was paid or who paid",IF(F262="","Pick a head of account",IF(O262="?","Pick a head from the list",IF(AND(O262&lt;&gt;"C1",O262&lt;&gt;"C2",N(G262)+N(H262)&gt;0,N(I262)+N(J262)&gt;0),"Put money in and money out on separate rows",IF(K262&lt;0,"Cash in hand below zero: an entry is missing or wrong",IF(AND(O262="C1",ROUND(N(I262)-N(H262),2)&lt;&gt;0),"Cash deposited: cash out and bank in should be equal",IF(AND(O262="C2",ROUND(N(J262)-N(G262),2)&lt;&gt;0),"Cash withdrawn: bank out and cash in should be equal",IF(P262&gt;10000,"Cash paid to this party today is over ₹10,000: not deductible, s.36(4)",IF(Q262&gt;35000,"Cash freight to this transporter today is over ₹35,000: not deductible, s.36(6)",IF(R262&gt;10000,"Asset paid in cash over ₹10,000 today: left out of its cost, s.39(2)",IF(AND(O262="T",N(G262)&gt;=20000),"Loan of ₹20,000 or more taken in cash: barred, s.185",IF(AND(O262="L",N(I262)&gt;=20000),"Loan of ₹20,000 or more repaid in cash: barred, s.188",IF(S262&gt;=200000,"₹2,00,000 or more in cash from this party today: barred, s.186",IF(T262&gt;=200000,"₹2,00,000 or more in cash for this event or order: barred, s.186","OK"))))))))))))))))</f>
        <v/>
      </c>
      <c r="O262">
        <f>IF(F262="","",IFERROR(VLOOKUP(F262,Lists!$A$2:$B$22,2,FALSE),"?"))</f>
        <v/>
      </c>
      <c r="P262">
        <f>IF(OR(O262&lt;&gt;"E",N(I262)=0),0,SUMIFS($I$16:$I$315,$B$16:$B$315,B262,$D$16:$D$315,D262,$O$16:$O$315,"E"))</f>
        <v/>
      </c>
      <c r="Q262">
        <f>IF(OR(O262&lt;&gt;"F",N(I262)=0),0,SUMIFS($I$16:$I$315,$B$16:$B$315,B262,$D$16:$D$315,D262,$O$16:$O$315,"F"))</f>
        <v/>
      </c>
      <c r="R262">
        <f>IF(OR(O262&lt;&gt;"A",N(I262)=0),0,SUMIFS($I$16:$I$315,$B$16:$B$315,B262,$D$16:$D$315,D262,$O$16:$O$315,"A"))</f>
        <v/>
      </c>
      <c r="S262">
        <f>IF(OR(O262&lt;&gt;"S",N(G262)=0),0,SUMIFS($G$16:$G$315,$B$16:$B$315,B262,$D$16:$D$315,D262,$O$16:$O$315,"S"))</f>
        <v/>
      </c>
      <c r="T262">
        <f>IF(OR(O262&lt;&gt;"S",E262="",N(G262)=0),0,SUMIFS($G$16:$G$315,$E$16:$E$315,E262,$O$16:$O$315,"S"))</f>
        <v/>
      </c>
      <c r="U262">
        <f>IF(O262="C2",0,N(G262))</f>
        <v/>
      </c>
      <c r="V262">
        <f>IF(O262="C1",0,N(I262))</f>
        <v/>
      </c>
      <c r="W262">
        <f>IF(O262="C1",0,N(H262))</f>
        <v/>
      </c>
      <c r="X262">
        <f>IF(O262="C2",0,N(J262))</f>
        <v/>
      </c>
      <c r="Y262">
        <f>IF(OR(M262="",M262="OK"),0,1)</f>
        <v/>
      </c>
    </row>
    <row r="263">
      <c r="B263" s="21" t="n"/>
      <c r="C263" s="22" t="n"/>
      <c r="D263" s="14" t="n"/>
      <c r="E263" s="22" t="n"/>
      <c r="F263" s="14" t="n"/>
      <c r="G263" s="23" t="n"/>
      <c r="H263" s="23" t="n"/>
      <c r="I263" s="23" t="n"/>
      <c r="J263" s="23" t="n"/>
      <c r="K263" s="24">
        <f>IF(COUNT(G263:J263)=0,"",N($E$8)+SUM(G$16:G263)-SUM(I$16:I263))</f>
        <v/>
      </c>
      <c r="L263" s="24">
        <f>IF(COUNT(G263:J263)=0,"",N($E$9)+SUM(H$16:H263)-SUM(J$16:J263))</f>
        <v/>
      </c>
      <c r="M263" s="25">
        <f>IF(COUNT(G263:J263)=0,"",IF(B263="","Enter the date",IF(D263="","Enter who was paid or who paid",IF(F263="","Pick a head of account",IF(O263="?","Pick a head from the list",IF(AND(O263&lt;&gt;"C1",O263&lt;&gt;"C2",N(G263)+N(H263)&gt;0,N(I263)+N(J263)&gt;0),"Put money in and money out on separate rows",IF(K263&lt;0,"Cash in hand below zero: an entry is missing or wrong",IF(AND(O263="C1",ROUND(N(I263)-N(H263),2)&lt;&gt;0),"Cash deposited: cash out and bank in should be equal",IF(AND(O263="C2",ROUND(N(J263)-N(G263),2)&lt;&gt;0),"Cash withdrawn: bank out and cash in should be equal",IF(P263&gt;10000,"Cash paid to this party today is over ₹10,000: not deductible, s.36(4)",IF(Q263&gt;35000,"Cash freight to this transporter today is over ₹35,000: not deductible, s.36(6)",IF(R263&gt;10000,"Asset paid in cash over ₹10,000 today: left out of its cost, s.39(2)",IF(AND(O263="T",N(G263)&gt;=20000),"Loan of ₹20,000 or more taken in cash: barred, s.185",IF(AND(O263="L",N(I263)&gt;=20000),"Loan of ₹20,000 or more repaid in cash: barred, s.188",IF(S263&gt;=200000,"₹2,00,000 or more in cash from this party today: barred, s.186",IF(T263&gt;=200000,"₹2,00,000 or more in cash for this event or order: barred, s.186","OK"))))))))))))))))</f>
        <v/>
      </c>
      <c r="O263">
        <f>IF(F263="","",IFERROR(VLOOKUP(F263,Lists!$A$2:$B$22,2,FALSE),"?"))</f>
        <v/>
      </c>
      <c r="P263">
        <f>IF(OR(O263&lt;&gt;"E",N(I263)=0),0,SUMIFS($I$16:$I$315,$B$16:$B$315,B263,$D$16:$D$315,D263,$O$16:$O$315,"E"))</f>
        <v/>
      </c>
      <c r="Q263">
        <f>IF(OR(O263&lt;&gt;"F",N(I263)=0),0,SUMIFS($I$16:$I$315,$B$16:$B$315,B263,$D$16:$D$315,D263,$O$16:$O$315,"F"))</f>
        <v/>
      </c>
      <c r="R263">
        <f>IF(OR(O263&lt;&gt;"A",N(I263)=0),0,SUMIFS($I$16:$I$315,$B$16:$B$315,B263,$D$16:$D$315,D263,$O$16:$O$315,"A"))</f>
        <v/>
      </c>
      <c r="S263">
        <f>IF(OR(O263&lt;&gt;"S",N(G263)=0),0,SUMIFS($G$16:$G$315,$B$16:$B$315,B263,$D$16:$D$315,D263,$O$16:$O$315,"S"))</f>
        <v/>
      </c>
      <c r="T263">
        <f>IF(OR(O263&lt;&gt;"S",E263="",N(G263)=0),0,SUMIFS($G$16:$G$315,$E$16:$E$315,E263,$O$16:$O$315,"S"))</f>
        <v/>
      </c>
      <c r="U263">
        <f>IF(O263="C2",0,N(G263))</f>
        <v/>
      </c>
      <c r="V263">
        <f>IF(O263="C1",0,N(I263))</f>
        <v/>
      </c>
      <c r="W263">
        <f>IF(O263="C1",0,N(H263))</f>
        <v/>
      </c>
      <c r="X263">
        <f>IF(O263="C2",0,N(J263))</f>
        <v/>
      </c>
      <c r="Y263">
        <f>IF(OR(M263="",M263="OK"),0,1)</f>
        <v/>
      </c>
    </row>
    <row r="264">
      <c r="B264" s="21" t="n"/>
      <c r="C264" s="22" t="n"/>
      <c r="D264" s="14" t="n"/>
      <c r="E264" s="22" t="n"/>
      <c r="F264" s="14" t="n"/>
      <c r="G264" s="23" t="n"/>
      <c r="H264" s="23" t="n"/>
      <c r="I264" s="23" t="n"/>
      <c r="J264" s="23" t="n"/>
      <c r="K264" s="24">
        <f>IF(COUNT(G264:J264)=0,"",N($E$8)+SUM(G$16:G264)-SUM(I$16:I264))</f>
        <v/>
      </c>
      <c r="L264" s="24">
        <f>IF(COUNT(G264:J264)=0,"",N($E$9)+SUM(H$16:H264)-SUM(J$16:J264))</f>
        <v/>
      </c>
      <c r="M264" s="25">
        <f>IF(COUNT(G264:J264)=0,"",IF(B264="","Enter the date",IF(D264="","Enter who was paid or who paid",IF(F264="","Pick a head of account",IF(O264="?","Pick a head from the list",IF(AND(O264&lt;&gt;"C1",O264&lt;&gt;"C2",N(G264)+N(H264)&gt;0,N(I264)+N(J264)&gt;0),"Put money in and money out on separate rows",IF(K264&lt;0,"Cash in hand below zero: an entry is missing or wrong",IF(AND(O264="C1",ROUND(N(I264)-N(H264),2)&lt;&gt;0),"Cash deposited: cash out and bank in should be equal",IF(AND(O264="C2",ROUND(N(J264)-N(G264),2)&lt;&gt;0),"Cash withdrawn: bank out and cash in should be equal",IF(P264&gt;10000,"Cash paid to this party today is over ₹10,000: not deductible, s.36(4)",IF(Q264&gt;35000,"Cash freight to this transporter today is over ₹35,000: not deductible, s.36(6)",IF(R264&gt;10000,"Asset paid in cash over ₹10,000 today: left out of its cost, s.39(2)",IF(AND(O264="T",N(G264)&gt;=20000),"Loan of ₹20,000 or more taken in cash: barred, s.185",IF(AND(O264="L",N(I264)&gt;=20000),"Loan of ₹20,000 or more repaid in cash: barred, s.188",IF(S264&gt;=200000,"₹2,00,000 or more in cash from this party today: barred, s.186",IF(T264&gt;=200000,"₹2,00,000 or more in cash for this event or order: barred, s.186","OK"))))))))))))))))</f>
        <v/>
      </c>
      <c r="O264">
        <f>IF(F264="","",IFERROR(VLOOKUP(F264,Lists!$A$2:$B$22,2,FALSE),"?"))</f>
        <v/>
      </c>
      <c r="P264">
        <f>IF(OR(O264&lt;&gt;"E",N(I264)=0),0,SUMIFS($I$16:$I$315,$B$16:$B$315,B264,$D$16:$D$315,D264,$O$16:$O$315,"E"))</f>
        <v/>
      </c>
      <c r="Q264">
        <f>IF(OR(O264&lt;&gt;"F",N(I264)=0),0,SUMIFS($I$16:$I$315,$B$16:$B$315,B264,$D$16:$D$315,D264,$O$16:$O$315,"F"))</f>
        <v/>
      </c>
      <c r="R264">
        <f>IF(OR(O264&lt;&gt;"A",N(I264)=0),0,SUMIFS($I$16:$I$315,$B$16:$B$315,B264,$D$16:$D$315,D264,$O$16:$O$315,"A"))</f>
        <v/>
      </c>
      <c r="S264">
        <f>IF(OR(O264&lt;&gt;"S",N(G264)=0),0,SUMIFS($G$16:$G$315,$B$16:$B$315,B264,$D$16:$D$315,D264,$O$16:$O$315,"S"))</f>
        <v/>
      </c>
      <c r="T264">
        <f>IF(OR(O264&lt;&gt;"S",E264="",N(G264)=0),0,SUMIFS($G$16:$G$315,$E$16:$E$315,E264,$O$16:$O$315,"S"))</f>
        <v/>
      </c>
      <c r="U264">
        <f>IF(O264="C2",0,N(G264))</f>
        <v/>
      </c>
      <c r="V264">
        <f>IF(O264="C1",0,N(I264))</f>
        <v/>
      </c>
      <c r="W264">
        <f>IF(O264="C1",0,N(H264))</f>
        <v/>
      </c>
      <c r="X264">
        <f>IF(O264="C2",0,N(J264))</f>
        <v/>
      </c>
      <c r="Y264">
        <f>IF(OR(M264="",M264="OK"),0,1)</f>
        <v/>
      </c>
    </row>
    <row r="265">
      <c r="B265" s="21" t="n"/>
      <c r="C265" s="22" t="n"/>
      <c r="D265" s="14" t="n"/>
      <c r="E265" s="22" t="n"/>
      <c r="F265" s="14" t="n"/>
      <c r="G265" s="23" t="n"/>
      <c r="H265" s="23" t="n"/>
      <c r="I265" s="23" t="n"/>
      <c r="J265" s="23" t="n"/>
      <c r="K265" s="24">
        <f>IF(COUNT(G265:J265)=0,"",N($E$8)+SUM(G$16:G265)-SUM(I$16:I265))</f>
        <v/>
      </c>
      <c r="L265" s="24">
        <f>IF(COUNT(G265:J265)=0,"",N($E$9)+SUM(H$16:H265)-SUM(J$16:J265))</f>
        <v/>
      </c>
      <c r="M265" s="25">
        <f>IF(COUNT(G265:J265)=0,"",IF(B265="","Enter the date",IF(D265="","Enter who was paid or who paid",IF(F265="","Pick a head of account",IF(O265="?","Pick a head from the list",IF(AND(O265&lt;&gt;"C1",O265&lt;&gt;"C2",N(G265)+N(H265)&gt;0,N(I265)+N(J265)&gt;0),"Put money in and money out on separate rows",IF(K265&lt;0,"Cash in hand below zero: an entry is missing or wrong",IF(AND(O265="C1",ROUND(N(I265)-N(H265),2)&lt;&gt;0),"Cash deposited: cash out and bank in should be equal",IF(AND(O265="C2",ROUND(N(J265)-N(G265),2)&lt;&gt;0),"Cash withdrawn: bank out and cash in should be equal",IF(P265&gt;10000,"Cash paid to this party today is over ₹10,000: not deductible, s.36(4)",IF(Q265&gt;35000,"Cash freight to this transporter today is over ₹35,000: not deductible, s.36(6)",IF(R265&gt;10000,"Asset paid in cash over ₹10,000 today: left out of its cost, s.39(2)",IF(AND(O265="T",N(G265)&gt;=20000),"Loan of ₹20,000 or more taken in cash: barred, s.185",IF(AND(O265="L",N(I265)&gt;=20000),"Loan of ₹20,000 or more repaid in cash: barred, s.188",IF(S265&gt;=200000,"₹2,00,000 or more in cash from this party today: barred, s.186",IF(T265&gt;=200000,"₹2,00,000 or more in cash for this event or order: barred, s.186","OK"))))))))))))))))</f>
        <v/>
      </c>
      <c r="O265">
        <f>IF(F265="","",IFERROR(VLOOKUP(F265,Lists!$A$2:$B$22,2,FALSE),"?"))</f>
        <v/>
      </c>
      <c r="P265">
        <f>IF(OR(O265&lt;&gt;"E",N(I265)=0),0,SUMIFS($I$16:$I$315,$B$16:$B$315,B265,$D$16:$D$315,D265,$O$16:$O$315,"E"))</f>
        <v/>
      </c>
      <c r="Q265">
        <f>IF(OR(O265&lt;&gt;"F",N(I265)=0),0,SUMIFS($I$16:$I$315,$B$16:$B$315,B265,$D$16:$D$315,D265,$O$16:$O$315,"F"))</f>
        <v/>
      </c>
      <c r="R265">
        <f>IF(OR(O265&lt;&gt;"A",N(I265)=0),0,SUMIFS($I$16:$I$315,$B$16:$B$315,B265,$D$16:$D$315,D265,$O$16:$O$315,"A"))</f>
        <v/>
      </c>
      <c r="S265">
        <f>IF(OR(O265&lt;&gt;"S",N(G265)=0),0,SUMIFS($G$16:$G$315,$B$16:$B$315,B265,$D$16:$D$315,D265,$O$16:$O$315,"S"))</f>
        <v/>
      </c>
      <c r="T265">
        <f>IF(OR(O265&lt;&gt;"S",E265="",N(G265)=0),0,SUMIFS($G$16:$G$315,$E$16:$E$315,E265,$O$16:$O$315,"S"))</f>
        <v/>
      </c>
      <c r="U265">
        <f>IF(O265="C2",0,N(G265))</f>
        <v/>
      </c>
      <c r="V265">
        <f>IF(O265="C1",0,N(I265))</f>
        <v/>
      </c>
      <c r="W265">
        <f>IF(O265="C1",0,N(H265))</f>
        <v/>
      </c>
      <c r="X265">
        <f>IF(O265="C2",0,N(J265))</f>
        <v/>
      </c>
      <c r="Y265">
        <f>IF(OR(M265="",M265="OK"),0,1)</f>
        <v/>
      </c>
    </row>
    <row r="266">
      <c r="B266" s="21" t="n"/>
      <c r="C266" s="22" t="n"/>
      <c r="D266" s="14" t="n"/>
      <c r="E266" s="22" t="n"/>
      <c r="F266" s="14" t="n"/>
      <c r="G266" s="23" t="n"/>
      <c r="H266" s="23" t="n"/>
      <c r="I266" s="23" t="n"/>
      <c r="J266" s="23" t="n"/>
      <c r="K266" s="24">
        <f>IF(COUNT(G266:J266)=0,"",N($E$8)+SUM(G$16:G266)-SUM(I$16:I266))</f>
        <v/>
      </c>
      <c r="L266" s="24">
        <f>IF(COUNT(G266:J266)=0,"",N($E$9)+SUM(H$16:H266)-SUM(J$16:J266))</f>
        <v/>
      </c>
      <c r="M266" s="25">
        <f>IF(COUNT(G266:J266)=0,"",IF(B266="","Enter the date",IF(D266="","Enter who was paid or who paid",IF(F266="","Pick a head of account",IF(O266="?","Pick a head from the list",IF(AND(O266&lt;&gt;"C1",O266&lt;&gt;"C2",N(G266)+N(H266)&gt;0,N(I266)+N(J266)&gt;0),"Put money in and money out on separate rows",IF(K266&lt;0,"Cash in hand below zero: an entry is missing or wrong",IF(AND(O266="C1",ROUND(N(I266)-N(H266),2)&lt;&gt;0),"Cash deposited: cash out and bank in should be equal",IF(AND(O266="C2",ROUND(N(J266)-N(G266),2)&lt;&gt;0),"Cash withdrawn: bank out and cash in should be equal",IF(P266&gt;10000,"Cash paid to this party today is over ₹10,000: not deductible, s.36(4)",IF(Q266&gt;35000,"Cash freight to this transporter today is over ₹35,000: not deductible, s.36(6)",IF(R266&gt;10000,"Asset paid in cash over ₹10,000 today: left out of its cost, s.39(2)",IF(AND(O266="T",N(G266)&gt;=20000),"Loan of ₹20,000 or more taken in cash: barred, s.185",IF(AND(O266="L",N(I266)&gt;=20000),"Loan of ₹20,000 or more repaid in cash: barred, s.188",IF(S266&gt;=200000,"₹2,00,000 or more in cash from this party today: barred, s.186",IF(T266&gt;=200000,"₹2,00,000 or more in cash for this event or order: barred, s.186","OK"))))))))))))))))</f>
        <v/>
      </c>
      <c r="O266">
        <f>IF(F266="","",IFERROR(VLOOKUP(F266,Lists!$A$2:$B$22,2,FALSE),"?"))</f>
        <v/>
      </c>
      <c r="P266">
        <f>IF(OR(O266&lt;&gt;"E",N(I266)=0),0,SUMIFS($I$16:$I$315,$B$16:$B$315,B266,$D$16:$D$315,D266,$O$16:$O$315,"E"))</f>
        <v/>
      </c>
      <c r="Q266">
        <f>IF(OR(O266&lt;&gt;"F",N(I266)=0),0,SUMIFS($I$16:$I$315,$B$16:$B$315,B266,$D$16:$D$315,D266,$O$16:$O$315,"F"))</f>
        <v/>
      </c>
      <c r="R266">
        <f>IF(OR(O266&lt;&gt;"A",N(I266)=0),0,SUMIFS($I$16:$I$315,$B$16:$B$315,B266,$D$16:$D$315,D266,$O$16:$O$315,"A"))</f>
        <v/>
      </c>
      <c r="S266">
        <f>IF(OR(O266&lt;&gt;"S",N(G266)=0),0,SUMIFS($G$16:$G$315,$B$16:$B$315,B266,$D$16:$D$315,D266,$O$16:$O$315,"S"))</f>
        <v/>
      </c>
      <c r="T266">
        <f>IF(OR(O266&lt;&gt;"S",E266="",N(G266)=0),0,SUMIFS($G$16:$G$315,$E$16:$E$315,E266,$O$16:$O$315,"S"))</f>
        <v/>
      </c>
      <c r="U266">
        <f>IF(O266="C2",0,N(G266))</f>
        <v/>
      </c>
      <c r="V266">
        <f>IF(O266="C1",0,N(I266))</f>
        <v/>
      </c>
      <c r="W266">
        <f>IF(O266="C1",0,N(H266))</f>
        <v/>
      </c>
      <c r="X266">
        <f>IF(O266="C2",0,N(J266))</f>
        <v/>
      </c>
      <c r="Y266">
        <f>IF(OR(M266="",M266="OK"),0,1)</f>
        <v/>
      </c>
    </row>
    <row r="267">
      <c r="B267" s="21" t="n"/>
      <c r="C267" s="22" t="n"/>
      <c r="D267" s="14" t="n"/>
      <c r="E267" s="22" t="n"/>
      <c r="F267" s="14" t="n"/>
      <c r="G267" s="23" t="n"/>
      <c r="H267" s="23" t="n"/>
      <c r="I267" s="23" t="n"/>
      <c r="J267" s="23" t="n"/>
      <c r="K267" s="24">
        <f>IF(COUNT(G267:J267)=0,"",N($E$8)+SUM(G$16:G267)-SUM(I$16:I267))</f>
        <v/>
      </c>
      <c r="L267" s="24">
        <f>IF(COUNT(G267:J267)=0,"",N($E$9)+SUM(H$16:H267)-SUM(J$16:J267))</f>
        <v/>
      </c>
      <c r="M267" s="25">
        <f>IF(COUNT(G267:J267)=0,"",IF(B267="","Enter the date",IF(D267="","Enter who was paid or who paid",IF(F267="","Pick a head of account",IF(O267="?","Pick a head from the list",IF(AND(O267&lt;&gt;"C1",O267&lt;&gt;"C2",N(G267)+N(H267)&gt;0,N(I267)+N(J267)&gt;0),"Put money in and money out on separate rows",IF(K267&lt;0,"Cash in hand below zero: an entry is missing or wrong",IF(AND(O267="C1",ROUND(N(I267)-N(H267),2)&lt;&gt;0),"Cash deposited: cash out and bank in should be equal",IF(AND(O267="C2",ROUND(N(J267)-N(G267),2)&lt;&gt;0),"Cash withdrawn: bank out and cash in should be equal",IF(P267&gt;10000,"Cash paid to this party today is over ₹10,000: not deductible, s.36(4)",IF(Q267&gt;35000,"Cash freight to this transporter today is over ₹35,000: not deductible, s.36(6)",IF(R267&gt;10000,"Asset paid in cash over ₹10,000 today: left out of its cost, s.39(2)",IF(AND(O267="T",N(G267)&gt;=20000),"Loan of ₹20,000 or more taken in cash: barred, s.185",IF(AND(O267="L",N(I267)&gt;=20000),"Loan of ₹20,000 or more repaid in cash: barred, s.188",IF(S267&gt;=200000,"₹2,00,000 or more in cash from this party today: barred, s.186",IF(T267&gt;=200000,"₹2,00,000 or more in cash for this event or order: barred, s.186","OK"))))))))))))))))</f>
        <v/>
      </c>
      <c r="O267">
        <f>IF(F267="","",IFERROR(VLOOKUP(F267,Lists!$A$2:$B$22,2,FALSE),"?"))</f>
        <v/>
      </c>
      <c r="P267">
        <f>IF(OR(O267&lt;&gt;"E",N(I267)=0),0,SUMIFS($I$16:$I$315,$B$16:$B$315,B267,$D$16:$D$315,D267,$O$16:$O$315,"E"))</f>
        <v/>
      </c>
      <c r="Q267">
        <f>IF(OR(O267&lt;&gt;"F",N(I267)=0),0,SUMIFS($I$16:$I$315,$B$16:$B$315,B267,$D$16:$D$315,D267,$O$16:$O$315,"F"))</f>
        <v/>
      </c>
      <c r="R267">
        <f>IF(OR(O267&lt;&gt;"A",N(I267)=0),0,SUMIFS($I$16:$I$315,$B$16:$B$315,B267,$D$16:$D$315,D267,$O$16:$O$315,"A"))</f>
        <v/>
      </c>
      <c r="S267">
        <f>IF(OR(O267&lt;&gt;"S",N(G267)=0),0,SUMIFS($G$16:$G$315,$B$16:$B$315,B267,$D$16:$D$315,D267,$O$16:$O$315,"S"))</f>
        <v/>
      </c>
      <c r="T267">
        <f>IF(OR(O267&lt;&gt;"S",E267="",N(G267)=0),0,SUMIFS($G$16:$G$315,$E$16:$E$315,E267,$O$16:$O$315,"S"))</f>
        <v/>
      </c>
      <c r="U267">
        <f>IF(O267="C2",0,N(G267))</f>
        <v/>
      </c>
      <c r="V267">
        <f>IF(O267="C1",0,N(I267))</f>
        <v/>
      </c>
      <c r="W267">
        <f>IF(O267="C1",0,N(H267))</f>
        <v/>
      </c>
      <c r="X267">
        <f>IF(O267="C2",0,N(J267))</f>
        <v/>
      </c>
      <c r="Y267">
        <f>IF(OR(M267="",M267="OK"),0,1)</f>
        <v/>
      </c>
    </row>
    <row r="268">
      <c r="B268" s="21" t="n"/>
      <c r="C268" s="22" t="n"/>
      <c r="D268" s="14" t="n"/>
      <c r="E268" s="22" t="n"/>
      <c r="F268" s="14" t="n"/>
      <c r="G268" s="23" t="n"/>
      <c r="H268" s="23" t="n"/>
      <c r="I268" s="23" t="n"/>
      <c r="J268" s="23" t="n"/>
      <c r="K268" s="24">
        <f>IF(COUNT(G268:J268)=0,"",N($E$8)+SUM(G$16:G268)-SUM(I$16:I268))</f>
        <v/>
      </c>
      <c r="L268" s="24">
        <f>IF(COUNT(G268:J268)=0,"",N($E$9)+SUM(H$16:H268)-SUM(J$16:J268))</f>
        <v/>
      </c>
      <c r="M268" s="25">
        <f>IF(COUNT(G268:J268)=0,"",IF(B268="","Enter the date",IF(D268="","Enter who was paid or who paid",IF(F268="","Pick a head of account",IF(O268="?","Pick a head from the list",IF(AND(O268&lt;&gt;"C1",O268&lt;&gt;"C2",N(G268)+N(H268)&gt;0,N(I268)+N(J268)&gt;0),"Put money in and money out on separate rows",IF(K268&lt;0,"Cash in hand below zero: an entry is missing or wrong",IF(AND(O268="C1",ROUND(N(I268)-N(H268),2)&lt;&gt;0),"Cash deposited: cash out and bank in should be equal",IF(AND(O268="C2",ROUND(N(J268)-N(G268),2)&lt;&gt;0),"Cash withdrawn: bank out and cash in should be equal",IF(P268&gt;10000,"Cash paid to this party today is over ₹10,000: not deductible, s.36(4)",IF(Q268&gt;35000,"Cash freight to this transporter today is over ₹35,000: not deductible, s.36(6)",IF(R268&gt;10000,"Asset paid in cash over ₹10,000 today: left out of its cost, s.39(2)",IF(AND(O268="T",N(G268)&gt;=20000),"Loan of ₹20,000 or more taken in cash: barred, s.185",IF(AND(O268="L",N(I268)&gt;=20000),"Loan of ₹20,000 or more repaid in cash: barred, s.188",IF(S268&gt;=200000,"₹2,00,000 or more in cash from this party today: barred, s.186",IF(T268&gt;=200000,"₹2,00,000 or more in cash for this event or order: barred, s.186","OK"))))))))))))))))</f>
        <v/>
      </c>
      <c r="O268">
        <f>IF(F268="","",IFERROR(VLOOKUP(F268,Lists!$A$2:$B$22,2,FALSE),"?"))</f>
        <v/>
      </c>
      <c r="P268">
        <f>IF(OR(O268&lt;&gt;"E",N(I268)=0),0,SUMIFS($I$16:$I$315,$B$16:$B$315,B268,$D$16:$D$315,D268,$O$16:$O$315,"E"))</f>
        <v/>
      </c>
      <c r="Q268">
        <f>IF(OR(O268&lt;&gt;"F",N(I268)=0),0,SUMIFS($I$16:$I$315,$B$16:$B$315,B268,$D$16:$D$315,D268,$O$16:$O$315,"F"))</f>
        <v/>
      </c>
      <c r="R268">
        <f>IF(OR(O268&lt;&gt;"A",N(I268)=0),0,SUMIFS($I$16:$I$315,$B$16:$B$315,B268,$D$16:$D$315,D268,$O$16:$O$315,"A"))</f>
        <v/>
      </c>
      <c r="S268">
        <f>IF(OR(O268&lt;&gt;"S",N(G268)=0),0,SUMIFS($G$16:$G$315,$B$16:$B$315,B268,$D$16:$D$315,D268,$O$16:$O$315,"S"))</f>
        <v/>
      </c>
      <c r="T268">
        <f>IF(OR(O268&lt;&gt;"S",E268="",N(G268)=0),0,SUMIFS($G$16:$G$315,$E$16:$E$315,E268,$O$16:$O$315,"S"))</f>
        <v/>
      </c>
      <c r="U268">
        <f>IF(O268="C2",0,N(G268))</f>
        <v/>
      </c>
      <c r="V268">
        <f>IF(O268="C1",0,N(I268))</f>
        <v/>
      </c>
      <c r="W268">
        <f>IF(O268="C1",0,N(H268))</f>
        <v/>
      </c>
      <c r="X268">
        <f>IF(O268="C2",0,N(J268))</f>
        <v/>
      </c>
      <c r="Y268">
        <f>IF(OR(M268="",M268="OK"),0,1)</f>
        <v/>
      </c>
    </row>
    <row r="269">
      <c r="B269" s="21" t="n"/>
      <c r="C269" s="22" t="n"/>
      <c r="D269" s="14" t="n"/>
      <c r="E269" s="22" t="n"/>
      <c r="F269" s="14" t="n"/>
      <c r="G269" s="23" t="n"/>
      <c r="H269" s="23" t="n"/>
      <c r="I269" s="23" t="n"/>
      <c r="J269" s="23" t="n"/>
      <c r="K269" s="24">
        <f>IF(COUNT(G269:J269)=0,"",N($E$8)+SUM(G$16:G269)-SUM(I$16:I269))</f>
        <v/>
      </c>
      <c r="L269" s="24">
        <f>IF(COUNT(G269:J269)=0,"",N($E$9)+SUM(H$16:H269)-SUM(J$16:J269))</f>
        <v/>
      </c>
      <c r="M269" s="25">
        <f>IF(COUNT(G269:J269)=0,"",IF(B269="","Enter the date",IF(D269="","Enter who was paid or who paid",IF(F269="","Pick a head of account",IF(O269="?","Pick a head from the list",IF(AND(O269&lt;&gt;"C1",O269&lt;&gt;"C2",N(G269)+N(H269)&gt;0,N(I269)+N(J269)&gt;0),"Put money in and money out on separate rows",IF(K269&lt;0,"Cash in hand below zero: an entry is missing or wrong",IF(AND(O269="C1",ROUND(N(I269)-N(H269),2)&lt;&gt;0),"Cash deposited: cash out and bank in should be equal",IF(AND(O269="C2",ROUND(N(J269)-N(G269),2)&lt;&gt;0),"Cash withdrawn: bank out and cash in should be equal",IF(P269&gt;10000,"Cash paid to this party today is over ₹10,000: not deductible, s.36(4)",IF(Q269&gt;35000,"Cash freight to this transporter today is over ₹35,000: not deductible, s.36(6)",IF(R269&gt;10000,"Asset paid in cash over ₹10,000 today: left out of its cost, s.39(2)",IF(AND(O269="T",N(G269)&gt;=20000),"Loan of ₹20,000 or more taken in cash: barred, s.185",IF(AND(O269="L",N(I269)&gt;=20000),"Loan of ₹20,000 or more repaid in cash: barred, s.188",IF(S269&gt;=200000,"₹2,00,000 or more in cash from this party today: barred, s.186",IF(T269&gt;=200000,"₹2,00,000 or more in cash for this event or order: barred, s.186","OK"))))))))))))))))</f>
        <v/>
      </c>
      <c r="O269">
        <f>IF(F269="","",IFERROR(VLOOKUP(F269,Lists!$A$2:$B$22,2,FALSE),"?"))</f>
        <v/>
      </c>
      <c r="P269">
        <f>IF(OR(O269&lt;&gt;"E",N(I269)=0),0,SUMIFS($I$16:$I$315,$B$16:$B$315,B269,$D$16:$D$315,D269,$O$16:$O$315,"E"))</f>
        <v/>
      </c>
      <c r="Q269">
        <f>IF(OR(O269&lt;&gt;"F",N(I269)=0),0,SUMIFS($I$16:$I$315,$B$16:$B$315,B269,$D$16:$D$315,D269,$O$16:$O$315,"F"))</f>
        <v/>
      </c>
      <c r="R269">
        <f>IF(OR(O269&lt;&gt;"A",N(I269)=0),0,SUMIFS($I$16:$I$315,$B$16:$B$315,B269,$D$16:$D$315,D269,$O$16:$O$315,"A"))</f>
        <v/>
      </c>
      <c r="S269">
        <f>IF(OR(O269&lt;&gt;"S",N(G269)=0),0,SUMIFS($G$16:$G$315,$B$16:$B$315,B269,$D$16:$D$315,D269,$O$16:$O$315,"S"))</f>
        <v/>
      </c>
      <c r="T269">
        <f>IF(OR(O269&lt;&gt;"S",E269="",N(G269)=0),0,SUMIFS($G$16:$G$315,$E$16:$E$315,E269,$O$16:$O$315,"S"))</f>
        <v/>
      </c>
      <c r="U269">
        <f>IF(O269="C2",0,N(G269))</f>
        <v/>
      </c>
      <c r="V269">
        <f>IF(O269="C1",0,N(I269))</f>
        <v/>
      </c>
      <c r="W269">
        <f>IF(O269="C1",0,N(H269))</f>
        <v/>
      </c>
      <c r="X269">
        <f>IF(O269="C2",0,N(J269))</f>
        <v/>
      </c>
      <c r="Y269">
        <f>IF(OR(M269="",M269="OK"),0,1)</f>
        <v/>
      </c>
    </row>
    <row r="270">
      <c r="B270" s="21" t="n"/>
      <c r="C270" s="22" t="n"/>
      <c r="D270" s="14" t="n"/>
      <c r="E270" s="22" t="n"/>
      <c r="F270" s="14" t="n"/>
      <c r="G270" s="23" t="n"/>
      <c r="H270" s="23" t="n"/>
      <c r="I270" s="23" t="n"/>
      <c r="J270" s="23" t="n"/>
      <c r="K270" s="24">
        <f>IF(COUNT(G270:J270)=0,"",N($E$8)+SUM(G$16:G270)-SUM(I$16:I270))</f>
        <v/>
      </c>
      <c r="L270" s="24">
        <f>IF(COUNT(G270:J270)=0,"",N($E$9)+SUM(H$16:H270)-SUM(J$16:J270))</f>
        <v/>
      </c>
      <c r="M270" s="25">
        <f>IF(COUNT(G270:J270)=0,"",IF(B270="","Enter the date",IF(D270="","Enter who was paid or who paid",IF(F270="","Pick a head of account",IF(O270="?","Pick a head from the list",IF(AND(O270&lt;&gt;"C1",O270&lt;&gt;"C2",N(G270)+N(H270)&gt;0,N(I270)+N(J270)&gt;0),"Put money in and money out on separate rows",IF(K270&lt;0,"Cash in hand below zero: an entry is missing or wrong",IF(AND(O270="C1",ROUND(N(I270)-N(H270),2)&lt;&gt;0),"Cash deposited: cash out and bank in should be equal",IF(AND(O270="C2",ROUND(N(J270)-N(G270),2)&lt;&gt;0),"Cash withdrawn: bank out and cash in should be equal",IF(P270&gt;10000,"Cash paid to this party today is over ₹10,000: not deductible, s.36(4)",IF(Q270&gt;35000,"Cash freight to this transporter today is over ₹35,000: not deductible, s.36(6)",IF(R270&gt;10000,"Asset paid in cash over ₹10,000 today: left out of its cost, s.39(2)",IF(AND(O270="T",N(G270)&gt;=20000),"Loan of ₹20,000 or more taken in cash: barred, s.185",IF(AND(O270="L",N(I270)&gt;=20000),"Loan of ₹20,000 or more repaid in cash: barred, s.188",IF(S270&gt;=200000,"₹2,00,000 or more in cash from this party today: barred, s.186",IF(T270&gt;=200000,"₹2,00,000 or more in cash for this event or order: barred, s.186","OK"))))))))))))))))</f>
        <v/>
      </c>
      <c r="O270">
        <f>IF(F270="","",IFERROR(VLOOKUP(F270,Lists!$A$2:$B$22,2,FALSE),"?"))</f>
        <v/>
      </c>
      <c r="P270">
        <f>IF(OR(O270&lt;&gt;"E",N(I270)=0),0,SUMIFS($I$16:$I$315,$B$16:$B$315,B270,$D$16:$D$315,D270,$O$16:$O$315,"E"))</f>
        <v/>
      </c>
      <c r="Q270">
        <f>IF(OR(O270&lt;&gt;"F",N(I270)=0),0,SUMIFS($I$16:$I$315,$B$16:$B$315,B270,$D$16:$D$315,D270,$O$16:$O$315,"F"))</f>
        <v/>
      </c>
      <c r="R270">
        <f>IF(OR(O270&lt;&gt;"A",N(I270)=0),0,SUMIFS($I$16:$I$315,$B$16:$B$315,B270,$D$16:$D$315,D270,$O$16:$O$315,"A"))</f>
        <v/>
      </c>
      <c r="S270">
        <f>IF(OR(O270&lt;&gt;"S",N(G270)=0),0,SUMIFS($G$16:$G$315,$B$16:$B$315,B270,$D$16:$D$315,D270,$O$16:$O$315,"S"))</f>
        <v/>
      </c>
      <c r="T270">
        <f>IF(OR(O270&lt;&gt;"S",E270="",N(G270)=0),0,SUMIFS($G$16:$G$315,$E$16:$E$315,E270,$O$16:$O$315,"S"))</f>
        <v/>
      </c>
      <c r="U270">
        <f>IF(O270="C2",0,N(G270))</f>
        <v/>
      </c>
      <c r="V270">
        <f>IF(O270="C1",0,N(I270))</f>
        <v/>
      </c>
      <c r="W270">
        <f>IF(O270="C1",0,N(H270))</f>
        <v/>
      </c>
      <c r="X270">
        <f>IF(O270="C2",0,N(J270))</f>
        <v/>
      </c>
      <c r="Y270">
        <f>IF(OR(M270="",M270="OK"),0,1)</f>
        <v/>
      </c>
    </row>
    <row r="271">
      <c r="B271" s="21" t="n"/>
      <c r="C271" s="22" t="n"/>
      <c r="D271" s="14" t="n"/>
      <c r="E271" s="22" t="n"/>
      <c r="F271" s="14" t="n"/>
      <c r="G271" s="23" t="n"/>
      <c r="H271" s="23" t="n"/>
      <c r="I271" s="23" t="n"/>
      <c r="J271" s="23" t="n"/>
      <c r="K271" s="24">
        <f>IF(COUNT(G271:J271)=0,"",N($E$8)+SUM(G$16:G271)-SUM(I$16:I271))</f>
        <v/>
      </c>
      <c r="L271" s="24">
        <f>IF(COUNT(G271:J271)=0,"",N($E$9)+SUM(H$16:H271)-SUM(J$16:J271))</f>
        <v/>
      </c>
      <c r="M271" s="25">
        <f>IF(COUNT(G271:J271)=0,"",IF(B271="","Enter the date",IF(D271="","Enter who was paid or who paid",IF(F271="","Pick a head of account",IF(O271="?","Pick a head from the list",IF(AND(O271&lt;&gt;"C1",O271&lt;&gt;"C2",N(G271)+N(H271)&gt;0,N(I271)+N(J271)&gt;0),"Put money in and money out on separate rows",IF(K271&lt;0,"Cash in hand below zero: an entry is missing or wrong",IF(AND(O271="C1",ROUND(N(I271)-N(H271),2)&lt;&gt;0),"Cash deposited: cash out and bank in should be equal",IF(AND(O271="C2",ROUND(N(J271)-N(G271),2)&lt;&gt;0),"Cash withdrawn: bank out and cash in should be equal",IF(P271&gt;10000,"Cash paid to this party today is over ₹10,000: not deductible, s.36(4)",IF(Q271&gt;35000,"Cash freight to this transporter today is over ₹35,000: not deductible, s.36(6)",IF(R271&gt;10000,"Asset paid in cash over ₹10,000 today: left out of its cost, s.39(2)",IF(AND(O271="T",N(G271)&gt;=20000),"Loan of ₹20,000 or more taken in cash: barred, s.185",IF(AND(O271="L",N(I271)&gt;=20000),"Loan of ₹20,000 or more repaid in cash: barred, s.188",IF(S271&gt;=200000,"₹2,00,000 or more in cash from this party today: barred, s.186",IF(T271&gt;=200000,"₹2,00,000 or more in cash for this event or order: barred, s.186","OK"))))))))))))))))</f>
        <v/>
      </c>
      <c r="O271">
        <f>IF(F271="","",IFERROR(VLOOKUP(F271,Lists!$A$2:$B$22,2,FALSE),"?"))</f>
        <v/>
      </c>
      <c r="P271">
        <f>IF(OR(O271&lt;&gt;"E",N(I271)=0),0,SUMIFS($I$16:$I$315,$B$16:$B$315,B271,$D$16:$D$315,D271,$O$16:$O$315,"E"))</f>
        <v/>
      </c>
      <c r="Q271">
        <f>IF(OR(O271&lt;&gt;"F",N(I271)=0),0,SUMIFS($I$16:$I$315,$B$16:$B$315,B271,$D$16:$D$315,D271,$O$16:$O$315,"F"))</f>
        <v/>
      </c>
      <c r="R271">
        <f>IF(OR(O271&lt;&gt;"A",N(I271)=0),0,SUMIFS($I$16:$I$315,$B$16:$B$315,B271,$D$16:$D$315,D271,$O$16:$O$315,"A"))</f>
        <v/>
      </c>
      <c r="S271">
        <f>IF(OR(O271&lt;&gt;"S",N(G271)=0),0,SUMIFS($G$16:$G$315,$B$16:$B$315,B271,$D$16:$D$315,D271,$O$16:$O$315,"S"))</f>
        <v/>
      </c>
      <c r="T271">
        <f>IF(OR(O271&lt;&gt;"S",E271="",N(G271)=0),0,SUMIFS($G$16:$G$315,$E$16:$E$315,E271,$O$16:$O$315,"S"))</f>
        <v/>
      </c>
      <c r="U271">
        <f>IF(O271="C2",0,N(G271))</f>
        <v/>
      </c>
      <c r="V271">
        <f>IF(O271="C1",0,N(I271))</f>
        <v/>
      </c>
      <c r="W271">
        <f>IF(O271="C1",0,N(H271))</f>
        <v/>
      </c>
      <c r="X271">
        <f>IF(O271="C2",0,N(J271))</f>
        <v/>
      </c>
      <c r="Y271">
        <f>IF(OR(M271="",M271="OK"),0,1)</f>
        <v/>
      </c>
    </row>
    <row r="272">
      <c r="B272" s="21" t="n"/>
      <c r="C272" s="22" t="n"/>
      <c r="D272" s="14" t="n"/>
      <c r="E272" s="22" t="n"/>
      <c r="F272" s="14" t="n"/>
      <c r="G272" s="23" t="n"/>
      <c r="H272" s="23" t="n"/>
      <c r="I272" s="23" t="n"/>
      <c r="J272" s="23" t="n"/>
      <c r="K272" s="24">
        <f>IF(COUNT(G272:J272)=0,"",N($E$8)+SUM(G$16:G272)-SUM(I$16:I272))</f>
        <v/>
      </c>
      <c r="L272" s="24">
        <f>IF(COUNT(G272:J272)=0,"",N($E$9)+SUM(H$16:H272)-SUM(J$16:J272))</f>
        <v/>
      </c>
      <c r="M272" s="25">
        <f>IF(COUNT(G272:J272)=0,"",IF(B272="","Enter the date",IF(D272="","Enter who was paid or who paid",IF(F272="","Pick a head of account",IF(O272="?","Pick a head from the list",IF(AND(O272&lt;&gt;"C1",O272&lt;&gt;"C2",N(G272)+N(H272)&gt;0,N(I272)+N(J272)&gt;0),"Put money in and money out on separate rows",IF(K272&lt;0,"Cash in hand below zero: an entry is missing or wrong",IF(AND(O272="C1",ROUND(N(I272)-N(H272),2)&lt;&gt;0),"Cash deposited: cash out and bank in should be equal",IF(AND(O272="C2",ROUND(N(J272)-N(G272),2)&lt;&gt;0),"Cash withdrawn: bank out and cash in should be equal",IF(P272&gt;10000,"Cash paid to this party today is over ₹10,000: not deductible, s.36(4)",IF(Q272&gt;35000,"Cash freight to this transporter today is over ₹35,000: not deductible, s.36(6)",IF(R272&gt;10000,"Asset paid in cash over ₹10,000 today: left out of its cost, s.39(2)",IF(AND(O272="T",N(G272)&gt;=20000),"Loan of ₹20,000 or more taken in cash: barred, s.185",IF(AND(O272="L",N(I272)&gt;=20000),"Loan of ₹20,000 or more repaid in cash: barred, s.188",IF(S272&gt;=200000,"₹2,00,000 or more in cash from this party today: barred, s.186",IF(T272&gt;=200000,"₹2,00,000 or more in cash for this event or order: barred, s.186","OK"))))))))))))))))</f>
        <v/>
      </c>
      <c r="O272">
        <f>IF(F272="","",IFERROR(VLOOKUP(F272,Lists!$A$2:$B$22,2,FALSE),"?"))</f>
        <v/>
      </c>
      <c r="P272">
        <f>IF(OR(O272&lt;&gt;"E",N(I272)=0),0,SUMIFS($I$16:$I$315,$B$16:$B$315,B272,$D$16:$D$315,D272,$O$16:$O$315,"E"))</f>
        <v/>
      </c>
      <c r="Q272">
        <f>IF(OR(O272&lt;&gt;"F",N(I272)=0),0,SUMIFS($I$16:$I$315,$B$16:$B$315,B272,$D$16:$D$315,D272,$O$16:$O$315,"F"))</f>
        <v/>
      </c>
      <c r="R272">
        <f>IF(OR(O272&lt;&gt;"A",N(I272)=0),0,SUMIFS($I$16:$I$315,$B$16:$B$315,B272,$D$16:$D$315,D272,$O$16:$O$315,"A"))</f>
        <v/>
      </c>
      <c r="S272">
        <f>IF(OR(O272&lt;&gt;"S",N(G272)=0),0,SUMIFS($G$16:$G$315,$B$16:$B$315,B272,$D$16:$D$315,D272,$O$16:$O$315,"S"))</f>
        <v/>
      </c>
      <c r="T272">
        <f>IF(OR(O272&lt;&gt;"S",E272="",N(G272)=0),0,SUMIFS($G$16:$G$315,$E$16:$E$315,E272,$O$16:$O$315,"S"))</f>
        <v/>
      </c>
      <c r="U272">
        <f>IF(O272="C2",0,N(G272))</f>
        <v/>
      </c>
      <c r="V272">
        <f>IF(O272="C1",0,N(I272))</f>
        <v/>
      </c>
      <c r="W272">
        <f>IF(O272="C1",0,N(H272))</f>
        <v/>
      </c>
      <c r="X272">
        <f>IF(O272="C2",0,N(J272))</f>
        <v/>
      </c>
      <c r="Y272">
        <f>IF(OR(M272="",M272="OK"),0,1)</f>
        <v/>
      </c>
    </row>
    <row r="273">
      <c r="B273" s="21" t="n"/>
      <c r="C273" s="22" t="n"/>
      <c r="D273" s="14" t="n"/>
      <c r="E273" s="22" t="n"/>
      <c r="F273" s="14" t="n"/>
      <c r="G273" s="23" t="n"/>
      <c r="H273" s="23" t="n"/>
      <c r="I273" s="23" t="n"/>
      <c r="J273" s="23" t="n"/>
      <c r="K273" s="24">
        <f>IF(COUNT(G273:J273)=0,"",N($E$8)+SUM(G$16:G273)-SUM(I$16:I273))</f>
        <v/>
      </c>
      <c r="L273" s="24">
        <f>IF(COUNT(G273:J273)=0,"",N($E$9)+SUM(H$16:H273)-SUM(J$16:J273))</f>
        <v/>
      </c>
      <c r="M273" s="25">
        <f>IF(COUNT(G273:J273)=0,"",IF(B273="","Enter the date",IF(D273="","Enter who was paid or who paid",IF(F273="","Pick a head of account",IF(O273="?","Pick a head from the list",IF(AND(O273&lt;&gt;"C1",O273&lt;&gt;"C2",N(G273)+N(H273)&gt;0,N(I273)+N(J273)&gt;0),"Put money in and money out on separate rows",IF(K273&lt;0,"Cash in hand below zero: an entry is missing or wrong",IF(AND(O273="C1",ROUND(N(I273)-N(H273),2)&lt;&gt;0),"Cash deposited: cash out and bank in should be equal",IF(AND(O273="C2",ROUND(N(J273)-N(G273),2)&lt;&gt;0),"Cash withdrawn: bank out and cash in should be equal",IF(P273&gt;10000,"Cash paid to this party today is over ₹10,000: not deductible, s.36(4)",IF(Q273&gt;35000,"Cash freight to this transporter today is over ₹35,000: not deductible, s.36(6)",IF(R273&gt;10000,"Asset paid in cash over ₹10,000 today: left out of its cost, s.39(2)",IF(AND(O273="T",N(G273)&gt;=20000),"Loan of ₹20,000 or more taken in cash: barred, s.185",IF(AND(O273="L",N(I273)&gt;=20000),"Loan of ₹20,000 or more repaid in cash: barred, s.188",IF(S273&gt;=200000,"₹2,00,000 or more in cash from this party today: barred, s.186",IF(T273&gt;=200000,"₹2,00,000 or more in cash for this event or order: barred, s.186","OK"))))))))))))))))</f>
        <v/>
      </c>
      <c r="O273">
        <f>IF(F273="","",IFERROR(VLOOKUP(F273,Lists!$A$2:$B$22,2,FALSE),"?"))</f>
        <v/>
      </c>
      <c r="P273">
        <f>IF(OR(O273&lt;&gt;"E",N(I273)=0),0,SUMIFS($I$16:$I$315,$B$16:$B$315,B273,$D$16:$D$315,D273,$O$16:$O$315,"E"))</f>
        <v/>
      </c>
      <c r="Q273">
        <f>IF(OR(O273&lt;&gt;"F",N(I273)=0),0,SUMIFS($I$16:$I$315,$B$16:$B$315,B273,$D$16:$D$315,D273,$O$16:$O$315,"F"))</f>
        <v/>
      </c>
      <c r="R273">
        <f>IF(OR(O273&lt;&gt;"A",N(I273)=0),0,SUMIFS($I$16:$I$315,$B$16:$B$315,B273,$D$16:$D$315,D273,$O$16:$O$315,"A"))</f>
        <v/>
      </c>
      <c r="S273">
        <f>IF(OR(O273&lt;&gt;"S",N(G273)=0),0,SUMIFS($G$16:$G$315,$B$16:$B$315,B273,$D$16:$D$315,D273,$O$16:$O$315,"S"))</f>
        <v/>
      </c>
      <c r="T273">
        <f>IF(OR(O273&lt;&gt;"S",E273="",N(G273)=0),0,SUMIFS($G$16:$G$315,$E$16:$E$315,E273,$O$16:$O$315,"S"))</f>
        <v/>
      </c>
      <c r="U273">
        <f>IF(O273="C2",0,N(G273))</f>
        <v/>
      </c>
      <c r="V273">
        <f>IF(O273="C1",0,N(I273))</f>
        <v/>
      </c>
      <c r="W273">
        <f>IF(O273="C1",0,N(H273))</f>
        <v/>
      </c>
      <c r="X273">
        <f>IF(O273="C2",0,N(J273))</f>
        <v/>
      </c>
      <c r="Y273">
        <f>IF(OR(M273="",M273="OK"),0,1)</f>
        <v/>
      </c>
    </row>
    <row r="274">
      <c r="B274" s="21" t="n"/>
      <c r="C274" s="22" t="n"/>
      <c r="D274" s="14" t="n"/>
      <c r="E274" s="22" t="n"/>
      <c r="F274" s="14" t="n"/>
      <c r="G274" s="23" t="n"/>
      <c r="H274" s="23" t="n"/>
      <c r="I274" s="23" t="n"/>
      <c r="J274" s="23" t="n"/>
      <c r="K274" s="24">
        <f>IF(COUNT(G274:J274)=0,"",N($E$8)+SUM(G$16:G274)-SUM(I$16:I274))</f>
        <v/>
      </c>
      <c r="L274" s="24">
        <f>IF(COUNT(G274:J274)=0,"",N($E$9)+SUM(H$16:H274)-SUM(J$16:J274))</f>
        <v/>
      </c>
      <c r="M274" s="25">
        <f>IF(COUNT(G274:J274)=0,"",IF(B274="","Enter the date",IF(D274="","Enter who was paid or who paid",IF(F274="","Pick a head of account",IF(O274="?","Pick a head from the list",IF(AND(O274&lt;&gt;"C1",O274&lt;&gt;"C2",N(G274)+N(H274)&gt;0,N(I274)+N(J274)&gt;0),"Put money in and money out on separate rows",IF(K274&lt;0,"Cash in hand below zero: an entry is missing or wrong",IF(AND(O274="C1",ROUND(N(I274)-N(H274),2)&lt;&gt;0),"Cash deposited: cash out and bank in should be equal",IF(AND(O274="C2",ROUND(N(J274)-N(G274),2)&lt;&gt;0),"Cash withdrawn: bank out and cash in should be equal",IF(P274&gt;10000,"Cash paid to this party today is over ₹10,000: not deductible, s.36(4)",IF(Q274&gt;35000,"Cash freight to this transporter today is over ₹35,000: not deductible, s.36(6)",IF(R274&gt;10000,"Asset paid in cash over ₹10,000 today: left out of its cost, s.39(2)",IF(AND(O274="T",N(G274)&gt;=20000),"Loan of ₹20,000 or more taken in cash: barred, s.185",IF(AND(O274="L",N(I274)&gt;=20000),"Loan of ₹20,000 or more repaid in cash: barred, s.188",IF(S274&gt;=200000,"₹2,00,000 or more in cash from this party today: barred, s.186",IF(T274&gt;=200000,"₹2,00,000 or more in cash for this event or order: barred, s.186","OK"))))))))))))))))</f>
        <v/>
      </c>
      <c r="O274">
        <f>IF(F274="","",IFERROR(VLOOKUP(F274,Lists!$A$2:$B$22,2,FALSE),"?"))</f>
        <v/>
      </c>
      <c r="P274">
        <f>IF(OR(O274&lt;&gt;"E",N(I274)=0),0,SUMIFS($I$16:$I$315,$B$16:$B$315,B274,$D$16:$D$315,D274,$O$16:$O$315,"E"))</f>
        <v/>
      </c>
      <c r="Q274">
        <f>IF(OR(O274&lt;&gt;"F",N(I274)=0),0,SUMIFS($I$16:$I$315,$B$16:$B$315,B274,$D$16:$D$315,D274,$O$16:$O$315,"F"))</f>
        <v/>
      </c>
      <c r="R274">
        <f>IF(OR(O274&lt;&gt;"A",N(I274)=0),0,SUMIFS($I$16:$I$315,$B$16:$B$315,B274,$D$16:$D$315,D274,$O$16:$O$315,"A"))</f>
        <v/>
      </c>
      <c r="S274">
        <f>IF(OR(O274&lt;&gt;"S",N(G274)=0),0,SUMIFS($G$16:$G$315,$B$16:$B$315,B274,$D$16:$D$315,D274,$O$16:$O$315,"S"))</f>
        <v/>
      </c>
      <c r="T274">
        <f>IF(OR(O274&lt;&gt;"S",E274="",N(G274)=0),0,SUMIFS($G$16:$G$315,$E$16:$E$315,E274,$O$16:$O$315,"S"))</f>
        <v/>
      </c>
      <c r="U274">
        <f>IF(O274="C2",0,N(G274))</f>
        <v/>
      </c>
      <c r="V274">
        <f>IF(O274="C1",0,N(I274))</f>
        <v/>
      </c>
      <c r="W274">
        <f>IF(O274="C1",0,N(H274))</f>
        <v/>
      </c>
      <c r="X274">
        <f>IF(O274="C2",0,N(J274))</f>
        <v/>
      </c>
      <c r="Y274">
        <f>IF(OR(M274="",M274="OK"),0,1)</f>
        <v/>
      </c>
    </row>
    <row r="275">
      <c r="B275" s="21" t="n"/>
      <c r="C275" s="22" t="n"/>
      <c r="D275" s="14" t="n"/>
      <c r="E275" s="22" t="n"/>
      <c r="F275" s="14" t="n"/>
      <c r="G275" s="23" t="n"/>
      <c r="H275" s="23" t="n"/>
      <c r="I275" s="23" t="n"/>
      <c r="J275" s="23" t="n"/>
      <c r="K275" s="24">
        <f>IF(COUNT(G275:J275)=0,"",N($E$8)+SUM(G$16:G275)-SUM(I$16:I275))</f>
        <v/>
      </c>
      <c r="L275" s="24">
        <f>IF(COUNT(G275:J275)=0,"",N($E$9)+SUM(H$16:H275)-SUM(J$16:J275))</f>
        <v/>
      </c>
      <c r="M275" s="25">
        <f>IF(COUNT(G275:J275)=0,"",IF(B275="","Enter the date",IF(D275="","Enter who was paid or who paid",IF(F275="","Pick a head of account",IF(O275="?","Pick a head from the list",IF(AND(O275&lt;&gt;"C1",O275&lt;&gt;"C2",N(G275)+N(H275)&gt;0,N(I275)+N(J275)&gt;0),"Put money in and money out on separate rows",IF(K275&lt;0,"Cash in hand below zero: an entry is missing or wrong",IF(AND(O275="C1",ROUND(N(I275)-N(H275),2)&lt;&gt;0),"Cash deposited: cash out and bank in should be equal",IF(AND(O275="C2",ROUND(N(J275)-N(G275),2)&lt;&gt;0),"Cash withdrawn: bank out and cash in should be equal",IF(P275&gt;10000,"Cash paid to this party today is over ₹10,000: not deductible, s.36(4)",IF(Q275&gt;35000,"Cash freight to this transporter today is over ₹35,000: not deductible, s.36(6)",IF(R275&gt;10000,"Asset paid in cash over ₹10,000 today: left out of its cost, s.39(2)",IF(AND(O275="T",N(G275)&gt;=20000),"Loan of ₹20,000 or more taken in cash: barred, s.185",IF(AND(O275="L",N(I275)&gt;=20000),"Loan of ₹20,000 or more repaid in cash: barred, s.188",IF(S275&gt;=200000,"₹2,00,000 or more in cash from this party today: barred, s.186",IF(T275&gt;=200000,"₹2,00,000 or more in cash for this event or order: barred, s.186","OK"))))))))))))))))</f>
        <v/>
      </c>
      <c r="O275">
        <f>IF(F275="","",IFERROR(VLOOKUP(F275,Lists!$A$2:$B$22,2,FALSE),"?"))</f>
        <v/>
      </c>
      <c r="P275">
        <f>IF(OR(O275&lt;&gt;"E",N(I275)=0),0,SUMIFS($I$16:$I$315,$B$16:$B$315,B275,$D$16:$D$315,D275,$O$16:$O$315,"E"))</f>
        <v/>
      </c>
      <c r="Q275">
        <f>IF(OR(O275&lt;&gt;"F",N(I275)=0),0,SUMIFS($I$16:$I$315,$B$16:$B$315,B275,$D$16:$D$315,D275,$O$16:$O$315,"F"))</f>
        <v/>
      </c>
      <c r="R275">
        <f>IF(OR(O275&lt;&gt;"A",N(I275)=0),0,SUMIFS($I$16:$I$315,$B$16:$B$315,B275,$D$16:$D$315,D275,$O$16:$O$315,"A"))</f>
        <v/>
      </c>
      <c r="S275">
        <f>IF(OR(O275&lt;&gt;"S",N(G275)=0),0,SUMIFS($G$16:$G$315,$B$16:$B$315,B275,$D$16:$D$315,D275,$O$16:$O$315,"S"))</f>
        <v/>
      </c>
      <c r="T275">
        <f>IF(OR(O275&lt;&gt;"S",E275="",N(G275)=0),0,SUMIFS($G$16:$G$315,$E$16:$E$315,E275,$O$16:$O$315,"S"))</f>
        <v/>
      </c>
      <c r="U275">
        <f>IF(O275="C2",0,N(G275))</f>
        <v/>
      </c>
      <c r="V275">
        <f>IF(O275="C1",0,N(I275))</f>
        <v/>
      </c>
      <c r="W275">
        <f>IF(O275="C1",0,N(H275))</f>
        <v/>
      </c>
      <c r="X275">
        <f>IF(O275="C2",0,N(J275))</f>
        <v/>
      </c>
      <c r="Y275">
        <f>IF(OR(M275="",M275="OK"),0,1)</f>
        <v/>
      </c>
    </row>
    <row r="276">
      <c r="B276" s="21" t="n"/>
      <c r="C276" s="22" t="n"/>
      <c r="D276" s="14" t="n"/>
      <c r="E276" s="22" t="n"/>
      <c r="F276" s="14" t="n"/>
      <c r="G276" s="23" t="n"/>
      <c r="H276" s="23" t="n"/>
      <c r="I276" s="23" t="n"/>
      <c r="J276" s="23" t="n"/>
      <c r="K276" s="24">
        <f>IF(COUNT(G276:J276)=0,"",N($E$8)+SUM(G$16:G276)-SUM(I$16:I276))</f>
        <v/>
      </c>
      <c r="L276" s="24">
        <f>IF(COUNT(G276:J276)=0,"",N($E$9)+SUM(H$16:H276)-SUM(J$16:J276))</f>
        <v/>
      </c>
      <c r="M276" s="25">
        <f>IF(COUNT(G276:J276)=0,"",IF(B276="","Enter the date",IF(D276="","Enter who was paid or who paid",IF(F276="","Pick a head of account",IF(O276="?","Pick a head from the list",IF(AND(O276&lt;&gt;"C1",O276&lt;&gt;"C2",N(G276)+N(H276)&gt;0,N(I276)+N(J276)&gt;0),"Put money in and money out on separate rows",IF(K276&lt;0,"Cash in hand below zero: an entry is missing or wrong",IF(AND(O276="C1",ROUND(N(I276)-N(H276),2)&lt;&gt;0),"Cash deposited: cash out and bank in should be equal",IF(AND(O276="C2",ROUND(N(J276)-N(G276),2)&lt;&gt;0),"Cash withdrawn: bank out and cash in should be equal",IF(P276&gt;10000,"Cash paid to this party today is over ₹10,000: not deductible, s.36(4)",IF(Q276&gt;35000,"Cash freight to this transporter today is over ₹35,000: not deductible, s.36(6)",IF(R276&gt;10000,"Asset paid in cash over ₹10,000 today: left out of its cost, s.39(2)",IF(AND(O276="T",N(G276)&gt;=20000),"Loan of ₹20,000 or more taken in cash: barred, s.185",IF(AND(O276="L",N(I276)&gt;=20000),"Loan of ₹20,000 or more repaid in cash: barred, s.188",IF(S276&gt;=200000,"₹2,00,000 or more in cash from this party today: barred, s.186",IF(T276&gt;=200000,"₹2,00,000 or more in cash for this event or order: barred, s.186","OK"))))))))))))))))</f>
        <v/>
      </c>
      <c r="O276">
        <f>IF(F276="","",IFERROR(VLOOKUP(F276,Lists!$A$2:$B$22,2,FALSE),"?"))</f>
        <v/>
      </c>
      <c r="P276">
        <f>IF(OR(O276&lt;&gt;"E",N(I276)=0),0,SUMIFS($I$16:$I$315,$B$16:$B$315,B276,$D$16:$D$315,D276,$O$16:$O$315,"E"))</f>
        <v/>
      </c>
      <c r="Q276">
        <f>IF(OR(O276&lt;&gt;"F",N(I276)=0),0,SUMIFS($I$16:$I$315,$B$16:$B$315,B276,$D$16:$D$315,D276,$O$16:$O$315,"F"))</f>
        <v/>
      </c>
      <c r="R276">
        <f>IF(OR(O276&lt;&gt;"A",N(I276)=0),0,SUMIFS($I$16:$I$315,$B$16:$B$315,B276,$D$16:$D$315,D276,$O$16:$O$315,"A"))</f>
        <v/>
      </c>
      <c r="S276">
        <f>IF(OR(O276&lt;&gt;"S",N(G276)=0),0,SUMIFS($G$16:$G$315,$B$16:$B$315,B276,$D$16:$D$315,D276,$O$16:$O$315,"S"))</f>
        <v/>
      </c>
      <c r="T276">
        <f>IF(OR(O276&lt;&gt;"S",E276="",N(G276)=0),0,SUMIFS($G$16:$G$315,$E$16:$E$315,E276,$O$16:$O$315,"S"))</f>
        <v/>
      </c>
      <c r="U276">
        <f>IF(O276="C2",0,N(G276))</f>
        <v/>
      </c>
      <c r="V276">
        <f>IF(O276="C1",0,N(I276))</f>
        <v/>
      </c>
      <c r="W276">
        <f>IF(O276="C1",0,N(H276))</f>
        <v/>
      </c>
      <c r="X276">
        <f>IF(O276="C2",0,N(J276))</f>
        <v/>
      </c>
      <c r="Y276">
        <f>IF(OR(M276="",M276="OK"),0,1)</f>
        <v/>
      </c>
    </row>
    <row r="277">
      <c r="B277" s="21" t="n"/>
      <c r="C277" s="22" t="n"/>
      <c r="D277" s="14" t="n"/>
      <c r="E277" s="22" t="n"/>
      <c r="F277" s="14" t="n"/>
      <c r="G277" s="23" t="n"/>
      <c r="H277" s="23" t="n"/>
      <c r="I277" s="23" t="n"/>
      <c r="J277" s="23" t="n"/>
      <c r="K277" s="24">
        <f>IF(COUNT(G277:J277)=0,"",N($E$8)+SUM(G$16:G277)-SUM(I$16:I277))</f>
        <v/>
      </c>
      <c r="L277" s="24">
        <f>IF(COUNT(G277:J277)=0,"",N($E$9)+SUM(H$16:H277)-SUM(J$16:J277))</f>
        <v/>
      </c>
      <c r="M277" s="25">
        <f>IF(COUNT(G277:J277)=0,"",IF(B277="","Enter the date",IF(D277="","Enter who was paid or who paid",IF(F277="","Pick a head of account",IF(O277="?","Pick a head from the list",IF(AND(O277&lt;&gt;"C1",O277&lt;&gt;"C2",N(G277)+N(H277)&gt;0,N(I277)+N(J277)&gt;0),"Put money in and money out on separate rows",IF(K277&lt;0,"Cash in hand below zero: an entry is missing or wrong",IF(AND(O277="C1",ROUND(N(I277)-N(H277),2)&lt;&gt;0),"Cash deposited: cash out and bank in should be equal",IF(AND(O277="C2",ROUND(N(J277)-N(G277),2)&lt;&gt;0),"Cash withdrawn: bank out and cash in should be equal",IF(P277&gt;10000,"Cash paid to this party today is over ₹10,000: not deductible, s.36(4)",IF(Q277&gt;35000,"Cash freight to this transporter today is over ₹35,000: not deductible, s.36(6)",IF(R277&gt;10000,"Asset paid in cash over ₹10,000 today: left out of its cost, s.39(2)",IF(AND(O277="T",N(G277)&gt;=20000),"Loan of ₹20,000 or more taken in cash: barred, s.185",IF(AND(O277="L",N(I277)&gt;=20000),"Loan of ₹20,000 or more repaid in cash: barred, s.188",IF(S277&gt;=200000,"₹2,00,000 or more in cash from this party today: barred, s.186",IF(T277&gt;=200000,"₹2,00,000 or more in cash for this event or order: barred, s.186","OK"))))))))))))))))</f>
        <v/>
      </c>
      <c r="O277">
        <f>IF(F277="","",IFERROR(VLOOKUP(F277,Lists!$A$2:$B$22,2,FALSE),"?"))</f>
        <v/>
      </c>
      <c r="P277">
        <f>IF(OR(O277&lt;&gt;"E",N(I277)=0),0,SUMIFS($I$16:$I$315,$B$16:$B$315,B277,$D$16:$D$315,D277,$O$16:$O$315,"E"))</f>
        <v/>
      </c>
      <c r="Q277">
        <f>IF(OR(O277&lt;&gt;"F",N(I277)=0),0,SUMIFS($I$16:$I$315,$B$16:$B$315,B277,$D$16:$D$315,D277,$O$16:$O$315,"F"))</f>
        <v/>
      </c>
      <c r="R277">
        <f>IF(OR(O277&lt;&gt;"A",N(I277)=0),0,SUMIFS($I$16:$I$315,$B$16:$B$315,B277,$D$16:$D$315,D277,$O$16:$O$315,"A"))</f>
        <v/>
      </c>
      <c r="S277">
        <f>IF(OR(O277&lt;&gt;"S",N(G277)=0),0,SUMIFS($G$16:$G$315,$B$16:$B$315,B277,$D$16:$D$315,D277,$O$16:$O$315,"S"))</f>
        <v/>
      </c>
      <c r="T277">
        <f>IF(OR(O277&lt;&gt;"S",E277="",N(G277)=0),0,SUMIFS($G$16:$G$315,$E$16:$E$315,E277,$O$16:$O$315,"S"))</f>
        <v/>
      </c>
      <c r="U277">
        <f>IF(O277="C2",0,N(G277))</f>
        <v/>
      </c>
      <c r="V277">
        <f>IF(O277="C1",0,N(I277))</f>
        <v/>
      </c>
      <c r="W277">
        <f>IF(O277="C1",0,N(H277))</f>
        <v/>
      </c>
      <c r="X277">
        <f>IF(O277="C2",0,N(J277))</f>
        <v/>
      </c>
      <c r="Y277">
        <f>IF(OR(M277="",M277="OK"),0,1)</f>
        <v/>
      </c>
    </row>
    <row r="278">
      <c r="B278" s="21" t="n"/>
      <c r="C278" s="22" t="n"/>
      <c r="D278" s="14" t="n"/>
      <c r="E278" s="22" t="n"/>
      <c r="F278" s="14" t="n"/>
      <c r="G278" s="23" t="n"/>
      <c r="H278" s="23" t="n"/>
      <c r="I278" s="23" t="n"/>
      <c r="J278" s="23" t="n"/>
      <c r="K278" s="24">
        <f>IF(COUNT(G278:J278)=0,"",N($E$8)+SUM(G$16:G278)-SUM(I$16:I278))</f>
        <v/>
      </c>
      <c r="L278" s="24">
        <f>IF(COUNT(G278:J278)=0,"",N($E$9)+SUM(H$16:H278)-SUM(J$16:J278))</f>
        <v/>
      </c>
      <c r="M278" s="25">
        <f>IF(COUNT(G278:J278)=0,"",IF(B278="","Enter the date",IF(D278="","Enter who was paid or who paid",IF(F278="","Pick a head of account",IF(O278="?","Pick a head from the list",IF(AND(O278&lt;&gt;"C1",O278&lt;&gt;"C2",N(G278)+N(H278)&gt;0,N(I278)+N(J278)&gt;0),"Put money in and money out on separate rows",IF(K278&lt;0,"Cash in hand below zero: an entry is missing or wrong",IF(AND(O278="C1",ROUND(N(I278)-N(H278),2)&lt;&gt;0),"Cash deposited: cash out and bank in should be equal",IF(AND(O278="C2",ROUND(N(J278)-N(G278),2)&lt;&gt;0),"Cash withdrawn: bank out and cash in should be equal",IF(P278&gt;10000,"Cash paid to this party today is over ₹10,000: not deductible, s.36(4)",IF(Q278&gt;35000,"Cash freight to this transporter today is over ₹35,000: not deductible, s.36(6)",IF(R278&gt;10000,"Asset paid in cash over ₹10,000 today: left out of its cost, s.39(2)",IF(AND(O278="T",N(G278)&gt;=20000),"Loan of ₹20,000 or more taken in cash: barred, s.185",IF(AND(O278="L",N(I278)&gt;=20000),"Loan of ₹20,000 or more repaid in cash: barred, s.188",IF(S278&gt;=200000,"₹2,00,000 or more in cash from this party today: barred, s.186",IF(T278&gt;=200000,"₹2,00,000 or more in cash for this event or order: barred, s.186","OK"))))))))))))))))</f>
        <v/>
      </c>
      <c r="O278">
        <f>IF(F278="","",IFERROR(VLOOKUP(F278,Lists!$A$2:$B$22,2,FALSE),"?"))</f>
        <v/>
      </c>
      <c r="P278">
        <f>IF(OR(O278&lt;&gt;"E",N(I278)=0),0,SUMIFS($I$16:$I$315,$B$16:$B$315,B278,$D$16:$D$315,D278,$O$16:$O$315,"E"))</f>
        <v/>
      </c>
      <c r="Q278">
        <f>IF(OR(O278&lt;&gt;"F",N(I278)=0),0,SUMIFS($I$16:$I$315,$B$16:$B$315,B278,$D$16:$D$315,D278,$O$16:$O$315,"F"))</f>
        <v/>
      </c>
      <c r="R278">
        <f>IF(OR(O278&lt;&gt;"A",N(I278)=0),0,SUMIFS($I$16:$I$315,$B$16:$B$315,B278,$D$16:$D$315,D278,$O$16:$O$315,"A"))</f>
        <v/>
      </c>
      <c r="S278">
        <f>IF(OR(O278&lt;&gt;"S",N(G278)=0),0,SUMIFS($G$16:$G$315,$B$16:$B$315,B278,$D$16:$D$315,D278,$O$16:$O$315,"S"))</f>
        <v/>
      </c>
      <c r="T278">
        <f>IF(OR(O278&lt;&gt;"S",E278="",N(G278)=0),0,SUMIFS($G$16:$G$315,$E$16:$E$315,E278,$O$16:$O$315,"S"))</f>
        <v/>
      </c>
      <c r="U278">
        <f>IF(O278="C2",0,N(G278))</f>
        <v/>
      </c>
      <c r="V278">
        <f>IF(O278="C1",0,N(I278))</f>
        <v/>
      </c>
      <c r="W278">
        <f>IF(O278="C1",0,N(H278))</f>
        <v/>
      </c>
      <c r="X278">
        <f>IF(O278="C2",0,N(J278))</f>
        <v/>
      </c>
      <c r="Y278">
        <f>IF(OR(M278="",M278="OK"),0,1)</f>
        <v/>
      </c>
    </row>
    <row r="279">
      <c r="B279" s="21" t="n"/>
      <c r="C279" s="22" t="n"/>
      <c r="D279" s="14" t="n"/>
      <c r="E279" s="22" t="n"/>
      <c r="F279" s="14" t="n"/>
      <c r="G279" s="23" t="n"/>
      <c r="H279" s="23" t="n"/>
      <c r="I279" s="23" t="n"/>
      <c r="J279" s="23" t="n"/>
      <c r="K279" s="24">
        <f>IF(COUNT(G279:J279)=0,"",N($E$8)+SUM(G$16:G279)-SUM(I$16:I279))</f>
        <v/>
      </c>
      <c r="L279" s="24">
        <f>IF(COUNT(G279:J279)=0,"",N($E$9)+SUM(H$16:H279)-SUM(J$16:J279))</f>
        <v/>
      </c>
      <c r="M279" s="25">
        <f>IF(COUNT(G279:J279)=0,"",IF(B279="","Enter the date",IF(D279="","Enter who was paid or who paid",IF(F279="","Pick a head of account",IF(O279="?","Pick a head from the list",IF(AND(O279&lt;&gt;"C1",O279&lt;&gt;"C2",N(G279)+N(H279)&gt;0,N(I279)+N(J279)&gt;0),"Put money in and money out on separate rows",IF(K279&lt;0,"Cash in hand below zero: an entry is missing or wrong",IF(AND(O279="C1",ROUND(N(I279)-N(H279),2)&lt;&gt;0),"Cash deposited: cash out and bank in should be equal",IF(AND(O279="C2",ROUND(N(J279)-N(G279),2)&lt;&gt;0),"Cash withdrawn: bank out and cash in should be equal",IF(P279&gt;10000,"Cash paid to this party today is over ₹10,000: not deductible, s.36(4)",IF(Q279&gt;35000,"Cash freight to this transporter today is over ₹35,000: not deductible, s.36(6)",IF(R279&gt;10000,"Asset paid in cash over ₹10,000 today: left out of its cost, s.39(2)",IF(AND(O279="T",N(G279)&gt;=20000),"Loan of ₹20,000 or more taken in cash: barred, s.185",IF(AND(O279="L",N(I279)&gt;=20000),"Loan of ₹20,000 or more repaid in cash: barred, s.188",IF(S279&gt;=200000,"₹2,00,000 or more in cash from this party today: barred, s.186",IF(T279&gt;=200000,"₹2,00,000 or more in cash for this event or order: barred, s.186","OK"))))))))))))))))</f>
        <v/>
      </c>
      <c r="O279">
        <f>IF(F279="","",IFERROR(VLOOKUP(F279,Lists!$A$2:$B$22,2,FALSE),"?"))</f>
        <v/>
      </c>
      <c r="P279">
        <f>IF(OR(O279&lt;&gt;"E",N(I279)=0),0,SUMIFS($I$16:$I$315,$B$16:$B$315,B279,$D$16:$D$315,D279,$O$16:$O$315,"E"))</f>
        <v/>
      </c>
      <c r="Q279">
        <f>IF(OR(O279&lt;&gt;"F",N(I279)=0),0,SUMIFS($I$16:$I$315,$B$16:$B$315,B279,$D$16:$D$315,D279,$O$16:$O$315,"F"))</f>
        <v/>
      </c>
      <c r="R279">
        <f>IF(OR(O279&lt;&gt;"A",N(I279)=0),0,SUMIFS($I$16:$I$315,$B$16:$B$315,B279,$D$16:$D$315,D279,$O$16:$O$315,"A"))</f>
        <v/>
      </c>
      <c r="S279">
        <f>IF(OR(O279&lt;&gt;"S",N(G279)=0),0,SUMIFS($G$16:$G$315,$B$16:$B$315,B279,$D$16:$D$315,D279,$O$16:$O$315,"S"))</f>
        <v/>
      </c>
      <c r="T279">
        <f>IF(OR(O279&lt;&gt;"S",E279="",N(G279)=0),0,SUMIFS($G$16:$G$315,$E$16:$E$315,E279,$O$16:$O$315,"S"))</f>
        <v/>
      </c>
      <c r="U279">
        <f>IF(O279="C2",0,N(G279))</f>
        <v/>
      </c>
      <c r="V279">
        <f>IF(O279="C1",0,N(I279))</f>
        <v/>
      </c>
      <c r="W279">
        <f>IF(O279="C1",0,N(H279))</f>
        <v/>
      </c>
      <c r="X279">
        <f>IF(O279="C2",0,N(J279))</f>
        <v/>
      </c>
      <c r="Y279">
        <f>IF(OR(M279="",M279="OK"),0,1)</f>
        <v/>
      </c>
    </row>
    <row r="280">
      <c r="B280" s="21" t="n"/>
      <c r="C280" s="22" t="n"/>
      <c r="D280" s="14" t="n"/>
      <c r="E280" s="22" t="n"/>
      <c r="F280" s="14" t="n"/>
      <c r="G280" s="23" t="n"/>
      <c r="H280" s="23" t="n"/>
      <c r="I280" s="23" t="n"/>
      <c r="J280" s="23" t="n"/>
      <c r="K280" s="24">
        <f>IF(COUNT(G280:J280)=0,"",N($E$8)+SUM(G$16:G280)-SUM(I$16:I280))</f>
        <v/>
      </c>
      <c r="L280" s="24">
        <f>IF(COUNT(G280:J280)=0,"",N($E$9)+SUM(H$16:H280)-SUM(J$16:J280))</f>
        <v/>
      </c>
      <c r="M280" s="25">
        <f>IF(COUNT(G280:J280)=0,"",IF(B280="","Enter the date",IF(D280="","Enter who was paid or who paid",IF(F280="","Pick a head of account",IF(O280="?","Pick a head from the list",IF(AND(O280&lt;&gt;"C1",O280&lt;&gt;"C2",N(G280)+N(H280)&gt;0,N(I280)+N(J280)&gt;0),"Put money in and money out on separate rows",IF(K280&lt;0,"Cash in hand below zero: an entry is missing or wrong",IF(AND(O280="C1",ROUND(N(I280)-N(H280),2)&lt;&gt;0),"Cash deposited: cash out and bank in should be equal",IF(AND(O280="C2",ROUND(N(J280)-N(G280),2)&lt;&gt;0),"Cash withdrawn: bank out and cash in should be equal",IF(P280&gt;10000,"Cash paid to this party today is over ₹10,000: not deductible, s.36(4)",IF(Q280&gt;35000,"Cash freight to this transporter today is over ₹35,000: not deductible, s.36(6)",IF(R280&gt;10000,"Asset paid in cash over ₹10,000 today: left out of its cost, s.39(2)",IF(AND(O280="T",N(G280)&gt;=20000),"Loan of ₹20,000 or more taken in cash: barred, s.185",IF(AND(O280="L",N(I280)&gt;=20000),"Loan of ₹20,000 or more repaid in cash: barred, s.188",IF(S280&gt;=200000,"₹2,00,000 or more in cash from this party today: barred, s.186",IF(T280&gt;=200000,"₹2,00,000 or more in cash for this event or order: barred, s.186","OK"))))))))))))))))</f>
        <v/>
      </c>
      <c r="O280">
        <f>IF(F280="","",IFERROR(VLOOKUP(F280,Lists!$A$2:$B$22,2,FALSE),"?"))</f>
        <v/>
      </c>
      <c r="P280">
        <f>IF(OR(O280&lt;&gt;"E",N(I280)=0),0,SUMIFS($I$16:$I$315,$B$16:$B$315,B280,$D$16:$D$315,D280,$O$16:$O$315,"E"))</f>
        <v/>
      </c>
      <c r="Q280">
        <f>IF(OR(O280&lt;&gt;"F",N(I280)=0),0,SUMIFS($I$16:$I$315,$B$16:$B$315,B280,$D$16:$D$315,D280,$O$16:$O$315,"F"))</f>
        <v/>
      </c>
      <c r="R280">
        <f>IF(OR(O280&lt;&gt;"A",N(I280)=0),0,SUMIFS($I$16:$I$315,$B$16:$B$315,B280,$D$16:$D$315,D280,$O$16:$O$315,"A"))</f>
        <v/>
      </c>
      <c r="S280">
        <f>IF(OR(O280&lt;&gt;"S",N(G280)=0),0,SUMIFS($G$16:$G$315,$B$16:$B$315,B280,$D$16:$D$315,D280,$O$16:$O$315,"S"))</f>
        <v/>
      </c>
      <c r="T280">
        <f>IF(OR(O280&lt;&gt;"S",E280="",N(G280)=0),0,SUMIFS($G$16:$G$315,$E$16:$E$315,E280,$O$16:$O$315,"S"))</f>
        <v/>
      </c>
      <c r="U280">
        <f>IF(O280="C2",0,N(G280))</f>
        <v/>
      </c>
      <c r="V280">
        <f>IF(O280="C1",0,N(I280))</f>
        <v/>
      </c>
      <c r="W280">
        <f>IF(O280="C1",0,N(H280))</f>
        <v/>
      </c>
      <c r="X280">
        <f>IF(O280="C2",0,N(J280))</f>
        <v/>
      </c>
      <c r="Y280">
        <f>IF(OR(M280="",M280="OK"),0,1)</f>
        <v/>
      </c>
    </row>
    <row r="281">
      <c r="B281" s="21" t="n"/>
      <c r="C281" s="22" t="n"/>
      <c r="D281" s="14" t="n"/>
      <c r="E281" s="22" t="n"/>
      <c r="F281" s="14" t="n"/>
      <c r="G281" s="23" t="n"/>
      <c r="H281" s="23" t="n"/>
      <c r="I281" s="23" t="n"/>
      <c r="J281" s="23" t="n"/>
      <c r="K281" s="24">
        <f>IF(COUNT(G281:J281)=0,"",N($E$8)+SUM(G$16:G281)-SUM(I$16:I281))</f>
        <v/>
      </c>
      <c r="L281" s="24">
        <f>IF(COUNT(G281:J281)=0,"",N($E$9)+SUM(H$16:H281)-SUM(J$16:J281))</f>
        <v/>
      </c>
      <c r="M281" s="25">
        <f>IF(COUNT(G281:J281)=0,"",IF(B281="","Enter the date",IF(D281="","Enter who was paid or who paid",IF(F281="","Pick a head of account",IF(O281="?","Pick a head from the list",IF(AND(O281&lt;&gt;"C1",O281&lt;&gt;"C2",N(G281)+N(H281)&gt;0,N(I281)+N(J281)&gt;0),"Put money in and money out on separate rows",IF(K281&lt;0,"Cash in hand below zero: an entry is missing or wrong",IF(AND(O281="C1",ROUND(N(I281)-N(H281),2)&lt;&gt;0),"Cash deposited: cash out and bank in should be equal",IF(AND(O281="C2",ROUND(N(J281)-N(G281),2)&lt;&gt;0),"Cash withdrawn: bank out and cash in should be equal",IF(P281&gt;10000,"Cash paid to this party today is over ₹10,000: not deductible, s.36(4)",IF(Q281&gt;35000,"Cash freight to this transporter today is over ₹35,000: not deductible, s.36(6)",IF(R281&gt;10000,"Asset paid in cash over ₹10,000 today: left out of its cost, s.39(2)",IF(AND(O281="T",N(G281)&gt;=20000),"Loan of ₹20,000 or more taken in cash: barred, s.185",IF(AND(O281="L",N(I281)&gt;=20000),"Loan of ₹20,000 or more repaid in cash: barred, s.188",IF(S281&gt;=200000,"₹2,00,000 or more in cash from this party today: barred, s.186",IF(T281&gt;=200000,"₹2,00,000 or more in cash for this event or order: barred, s.186","OK"))))))))))))))))</f>
        <v/>
      </c>
      <c r="O281">
        <f>IF(F281="","",IFERROR(VLOOKUP(F281,Lists!$A$2:$B$22,2,FALSE),"?"))</f>
        <v/>
      </c>
      <c r="P281">
        <f>IF(OR(O281&lt;&gt;"E",N(I281)=0),0,SUMIFS($I$16:$I$315,$B$16:$B$315,B281,$D$16:$D$315,D281,$O$16:$O$315,"E"))</f>
        <v/>
      </c>
      <c r="Q281">
        <f>IF(OR(O281&lt;&gt;"F",N(I281)=0),0,SUMIFS($I$16:$I$315,$B$16:$B$315,B281,$D$16:$D$315,D281,$O$16:$O$315,"F"))</f>
        <v/>
      </c>
      <c r="R281">
        <f>IF(OR(O281&lt;&gt;"A",N(I281)=0),0,SUMIFS($I$16:$I$315,$B$16:$B$315,B281,$D$16:$D$315,D281,$O$16:$O$315,"A"))</f>
        <v/>
      </c>
      <c r="S281">
        <f>IF(OR(O281&lt;&gt;"S",N(G281)=0),0,SUMIFS($G$16:$G$315,$B$16:$B$315,B281,$D$16:$D$315,D281,$O$16:$O$315,"S"))</f>
        <v/>
      </c>
      <c r="T281">
        <f>IF(OR(O281&lt;&gt;"S",E281="",N(G281)=0),0,SUMIFS($G$16:$G$315,$E$16:$E$315,E281,$O$16:$O$315,"S"))</f>
        <v/>
      </c>
      <c r="U281">
        <f>IF(O281="C2",0,N(G281))</f>
        <v/>
      </c>
      <c r="V281">
        <f>IF(O281="C1",0,N(I281))</f>
        <v/>
      </c>
      <c r="W281">
        <f>IF(O281="C1",0,N(H281))</f>
        <v/>
      </c>
      <c r="X281">
        <f>IF(O281="C2",0,N(J281))</f>
        <v/>
      </c>
      <c r="Y281">
        <f>IF(OR(M281="",M281="OK"),0,1)</f>
        <v/>
      </c>
    </row>
    <row r="282">
      <c r="B282" s="21" t="n"/>
      <c r="C282" s="22" t="n"/>
      <c r="D282" s="14" t="n"/>
      <c r="E282" s="22" t="n"/>
      <c r="F282" s="14" t="n"/>
      <c r="G282" s="23" t="n"/>
      <c r="H282" s="23" t="n"/>
      <c r="I282" s="23" t="n"/>
      <c r="J282" s="23" t="n"/>
      <c r="K282" s="24">
        <f>IF(COUNT(G282:J282)=0,"",N($E$8)+SUM(G$16:G282)-SUM(I$16:I282))</f>
        <v/>
      </c>
      <c r="L282" s="24">
        <f>IF(COUNT(G282:J282)=0,"",N($E$9)+SUM(H$16:H282)-SUM(J$16:J282))</f>
        <v/>
      </c>
      <c r="M282" s="25">
        <f>IF(COUNT(G282:J282)=0,"",IF(B282="","Enter the date",IF(D282="","Enter who was paid or who paid",IF(F282="","Pick a head of account",IF(O282="?","Pick a head from the list",IF(AND(O282&lt;&gt;"C1",O282&lt;&gt;"C2",N(G282)+N(H282)&gt;0,N(I282)+N(J282)&gt;0),"Put money in and money out on separate rows",IF(K282&lt;0,"Cash in hand below zero: an entry is missing or wrong",IF(AND(O282="C1",ROUND(N(I282)-N(H282),2)&lt;&gt;0),"Cash deposited: cash out and bank in should be equal",IF(AND(O282="C2",ROUND(N(J282)-N(G282),2)&lt;&gt;0),"Cash withdrawn: bank out and cash in should be equal",IF(P282&gt;10000,"Cash paid to this party today is over ₹10,000: not deductible, s.36(4)",IF(Q282&gt;35000,"Cash freight to this transporter today is over ₹35,000: not deductible, s.36(6)",IF(R282&gt;10000,"Asset paid in cash over ₹10,000 today: left out of its cost, s.39(2)",IF(AND(O282="T",N(G282)&gt;=20000),"Loan of ₹20,000 or more taken in cash: barred, s.185",IF(AND(O282="L",N(I282)&gt;=20000),"Loan of ₹20,000 or more repaid in cash: barred, s.188",IF(S282&gt;=200000,"₹2,00,000 or more in cash from this party today: barred, s.186",IF(T282&gt;=200000,"₹2,00,000 or more in cash for this event or order: barred, s.186","OK"))))))))))))))))</f>
        <v/>
      </c>
      <c r="O282">
        <f>IF(F282="","",IFERROR(VLOOKUP(F282,Lists!$A$2:$B$22,2,FALSE),"?"))</f>
        <v/>
      </c>
      <c r="P282">
        <f>IF(OR(O282&lt;&gt;"E",N(I282)=0),0,SUMIFS($I$16:$I$315,$B$16:$B$315,B282,$D$16:$D$315,D282,$O$16:$O$315,"E"))</f>
        <v/>
      </c>
      <c r="Q282">
        <f>IF(OR(O282&lt;&gt;"F",N(I282)=0),0,SUMIFS($I$16:$I$315,$B$16:$B$315,B282,$D$16:$D$315,D282,$O$16:$O$315,"F"))</f>
        <v/>
      </c>
      <c r="R282">
        <f>IF(OR(O282&lt;&gt;"A",N(I282)=0),0,SUMIFS($I$16:$I$315,$B$16:$B$315,B282,$D$16:$D$315,D282,$O$16:$O$315,"A"))</f>
        <v/>
      </c>
      <c r="S282">
        <f>IF(OR(O282&lt;&gt;"S",N(G282)=0),0,SUMIFS($G$16:$G$315,$B$16:$B$315,B282,$D$16:$D$315,D282,$O$16:$O$315,"S"))</f>
        <v/>
      </c>
      <c r="T282">
        <f>IF(OR(O282&lt;&gt;"S",E282="",N(G282)=0),0,SUMIFS($G$16:$G$315,$E$16:$E$315,E282,$O$16:$O$315,"S"))</f>
        <v/>
      </c>
      <c r="U282">
        <f>IF(O282="C2",0,N(G282))</f>
        <v/>
      </c>
      <c r="V282">
        <f>IF(O282="C1",0,N(I282))</f>
        <v/>
      </c>
      <c r="W282">
        <f>IF(O282="C1",0,N(H282))</f>
        <v/>
      </c>
      <c r="X282">
        <f>IF(O282="C2",0,N(J282))</f>
        <v/>
      </c>
      <c r="Y282">
        <f>IF(OR(M282="",M282="OK"),0,1)</f>
        <v/>
      </c>
    </row>
    <row r="283">
      <c r="B283" s="21" t="n"/>
      <c r="C283" s="22" t="n"/>
      <c r="D283" s="14" t="n"/>
      <c r="E283" s="22" t="n"/>
      <c r="F283" s="14" t="n"/>
      <c r="G283" s="23" t="n"/>
      <c r="H283" s="23" t="n"/>
      <c r="I283" s="23" t="n"/>
      <c r="J283" s="23" t="n"/>
      <c r="K283" s="24">
        <f>IF(COUNT(G283:J283)=0,"",N($E$8)+SUM(G$16:G283)-SUM(I$16:I283))</f>
        <v/>
      </c>
      <c r="L283" s="24">
        <f>IF(COUNT(G283:J283)=0,"",N($E$9)+SUM(H$16:H283)-SUM(J$16:J283))</f>
        <v/>
      </c>
      <c r="M283" s="25">
        <f>IF(COUNT(G283:J283)=0,"",IF(B283="","Enter the date",IF(D283="","Enter who was paid or who paid",IF(F283="","Pick a head of account",IF(O283="?","Pick a head from the list",IF(AND(O283&lt;&gt;"C1",O283&lt;&gt;"C2",N(G283)+N(H283)&gt;0,N(I283)+N(J283)&gt;0),"Put money in and money out on separate rows",IF(K283&lt;0,"Cash in hand below zero: an entry is missing or wrong",IF(AND(O283="C1",ROUND(N(I283)-N(H283),2)&lt;&gt;0),"Cash deposited: cash out and bank in should be equal",IF(AND(O283="C2",ROUND(N(J283)-N(G283),2)&lt;&gt;0),"Cash withdrawn: bank out and cash in should be equal",IF(P283&gt;10000,"Cash paid to this party today is over ₹10,000: not deductible, s.36(4)",IF(Q283&gt;35000,"Cash freight to this transporter today is over ₹35,000: not deductible, s.36(6)",IF(R283&gt;10000,"Asset paid in cash over ₹10,000 today: left out of its cost, s.39(2)",IF(AND(O283="T",N(G283)&gt;=20000),"Loan of ₹20,000 or more taken in cash: barred, s.185",IF(AND(O283="L",N(I283)&gt;=20000),"Loan of ₹20,000 or more repaid in cash: barred, s.188",IF(S283&gt;=200000,"₹2,00,000 or more in cash from this party today: barred, s.186",IF(T283&gt;=200000,"₹2,00,000 or more in cash for this event or order: barred, s.186","OK"))))))))))))))))</f>
        <v/>
      </c>
      <c r="O283">
        <f>IF(F283="","",IFERROR(VLOOKUP(F283,Lists!$A$2:$B$22,2,FALSE),"?"))</f>
        <v/>
      </c>
      <c r="P283">
        <f>IF(OR(O283&lt;&gt;"E",N(I283)=0),0,SUMIFS($I$16:$I$315,$B$16:$B$315,B283,$D$16:$D$315,D283,$O$16:$O$315,"E"))</f>
        <v/>
      </c>
      <c r="Q283">
        <f>IF(OR(O283&lt;&gt;"F",N(I283)=0),0,SUMIFS($I$16:$I$315,$B$16:$B$315,B283,$D$16:$D$315,D283,$O$16:$O$315,"F"))</f>
        <v/>
      </c>
      <c r="R283">
        <f>IF(OR(O283&lt;&gt;"A",N(I283)=0),0,SUMIFS($I$16:$I$315,$B$16:$B$315,B283,$D$16:$D$315,D283,$O$16:$O$315,"A"))</f>
        <v/>
      </c>
      <c r="S283">
        <f>IF(OR(O283&lt;&gt;"S",N(G283)=0),0,SUMIFS($G$16:$G$315,$B$16:$B$315,B283,$D$16:$D$315,D283,$O$16:$O$315,"S"))</f>
        <v/>
      </c>
      <c r="T283">
        <f>IF(OR(O283&lt;&gt;"S",E283="",N(G283)=0),0,SUMIFS($G$16:$G$315,$E$16:$E$315,E283,$O$16:$O$315,"S"))</f>
        <v/>
      </c>
      <c r="U283">
        <f>IF(O283="C2",0,N(G283))</f>
        <v/>
      </c>
      <c r="V283">
        <f>IF(O283="C1",0,N(I283))</f>
        <v/>
      </c>
      <c r="W283">
        <f>IF(O283="C1",0,N(H283))</f>
        <v/>
      </c>
      <c r="X283">
        <f>IF(O283="C2",0,N(J283))</f>
        <v/>
      </c>
      <c r="Y283">
        <f>IF(OR(M283="",M283="OK"),0,1)</f>
        <v/>
      </c>
    </row>
    <row r="284">
      <c r="B284" s="21" t="n"/>
      <c r="C284" s="22" t="n"/>
      <c r="D284" s="14" t="n"/>
      <c r="E284" s="22" t="n"/>
      <c r="F284" s="14" t="n"/>
      <c r="G284" s="23" t="n"/>
      <c r="H284" s="23" t="n"/>
      <c r="I284" s="23" t="n"/>
      <c r="J284" s="23" t="n"/>
      <c r="K284" s="24">
        <f>IF(COUNT(G284:J284)=0,"",N($E$8)+SUM(G$16:G284)-SUM(I$16:I284))</f>
        <v/>
      </c>
      <c r="L284" s="24">
        <f>IF(COUNT(G284:J284)=0,"",N($E$9)+SUM(H$16:H284)-SUM(J$16:J284))</f>
        <v/>
      </c>
      <c r="M284" s="25">
        <f>IF(COUNT(G284:J284)=0,"",IF(B284="","Enter the date",IF(D284="","Enter who was paid or who paid",IF(F284="","Pick a head of account",IF(O284="?","Pick a head from the list",IF(AND(O284&lt;&gt;"C1",O284&lt;&gt;"C2",N(G284)+N(H284)&gt;0,N(I284)+N(J284)&gt;0),"Put money in and money out on separate rows",IF(K284&lt;0,"Cash in hand below zero: an entry is missing or wrong",IF(AND(O284="C1",ROUND(N(I284)-N(H284),2)&lt;&gt;0),"Cash deposited: cash out and bank in should be equal",IF(AND(O284="C2",ROUND(N(J284)-N(G284),2)&lt;&gt;0),"Cash withdrawn: bank out and cash in should be equal",IF(P284&gt;10000,"Cash paid to this party today is over ₹10,000: not deductible, s.36(4)",IF(Q284&gt;35000,"Cash freight to this transporter today is over ₹35,000: not deductible, s.36(6)",IF(R284&gt;10000,"Asset paid in cash over ₹10,000 today: left out of its cost, s.39(2)",IF(AND(O284="T",N(G284)&gt;=20000),"Loan of ₹20,000 or more taken in cash: barred, s.185",IF(AND(O284="L",N(I284)&gt;=20000),"Loan of ₹20,000 or more repaid in cash: barred, s.188",IF(S284&gt;=200000,"₹2,00,000 or more in cash from this party today: barred, s.186",IF(T284&gt;=200000,"₹2,00,000 or more in cash for this event or order: barred, s.186","OK"))))))))))))))))</f>
        <v/>
      </c>
      <c r="O284">
        <f>IF(F284="","",IFERROR(VLOOKUP(F284,Lists!$A$2:$B$22,2,FALSE),"?"))</f>
        <v/>
      </c>
      <c r="P284">
        <f>IF(OR(O284&lt;&gt;"E",N(I284)=0),0,SUMIFS($I$16:$I$315,$B$16:$B$315,B284,$D$16:$D$315,D284,$O$16:$O$315,"E"))</f>
        <v/>
      </c>
      <c r="Q284">
        <f>IF(OR(O284&lt;&gt;"F",N(I284)=0),0,SUMIFS($I$16:$I$315,$B$16:$B$315,B284,$D$16:$D$315,D284,$O$16:$O$315,"F"))</f>
        <v/>
      </c>
      <c r="R284">
        <f>IF(OR(O284&lt;&gt;"A",N(I284)=0),0,SUMIFS($I$16:$I$315,$B$16:$B$315,B284,$D$16:$D$315,D284,$O$16:$O$315,"A"))</f>
        <v/>
      </c>
      <c r="S284">
        <f>IF(OR(O284&lt;&gt;"S",N(G284)=0),0,SUMIFS($G$16:$G$315,$B$16:$B$315,B284,$D$16:$D$315,D284,$O$16:$O$315,"S"))</f>
        <v/>
      </c>
      <c r="T284">
        <f>IF(OR(O284&lt;&gt;"S",E284="",N(G284)=0),0,SUMIFS($G$16:$G$315,$E$16:$E$315,E284,$O$16:$O$315,"S"))</f>
        <v/>
      </c>
      <c r="U284">
        <f>IF(O284="C2",0,N(G284))</f>
        <v/>
      </c>
      <c r="V284">
        <f>IF(O284="C1",0,N(I284))</f>
        <v/>
      </c>
      <c r="W284">
        <f>IF(O284="C1",0,N(H284))</f>
        <v/>
      </c>
      <c r="X284">
        <f>IF(O284="C2",0,N(J284))</f>
        <v/>
      </c>
      <c r="Y284">
        <f>IF(OR(M284="",M284="OK"),0,1)</f>
        <v/>
      </c>
    </row>
    <row r="285">
      <c r="B285" s="21" t="n"/>
      <c r="C285" s="22" t="n"/>
      <c r="D285" s="14" t="n"/>
      <c r="E285" s="22" t="n"/>
      <c r="F285" s="14" t="n"/>
      <c r="G285" s="23" t="n"/>
      <c r="H285" s="23" t="n"/>
      <c r="I285" s="23" t="n"/>
      <c r="J285" s="23" t="n"/>
      <c r="K285" s="24">
        <f>IF(COUNT(G285:J285)=0,"",N($E$8)+SUM(G$16:G285)-SUM(I$16:I285))</f>
        <v/>
      </c>
      <c r="L285" s="24">
        <f>IF(COUNT(G285:J285)=0,"",N($E$9)+SUM(H$16:H285)-SUM(J$16:J285))</f>
        <v/>
      </c>
      <c r="M285" s="25">
        <f>IF(COUNT(G285:J285)=0,"",IF(B285="","Enter the date",IF(D285="","Enter who was paid or who paid",IF(F285="","Pick a head of account",IF(O285="?","Pick a head from the list",IF(AND(O285&lt;&gt;"C1",O285&lt;&gt;"C2",N(G285)+N(H285)&gt;0,N(I285)+N(J285)&gt;0),"Put money in and money out on separate rows",IF(K285&lt;0,"Cash in hand below zero: an entry is missing or wrong",IF(AND(O285="C1",ROUND(N(I285)-N(H285),2)&lt;&gt;0),"Cash deposited: cash out and bank in should be equal",IF(AND(O285="C2",ROUND(N(J285)-N(G285),2)&lt;&gt;0),"Cash withdrawn: bank out and cash in should be equal",IF(P285&gt;10000,"Cash paid to this party today is over ₹10,000: not deductible, s.36(4)",IF(Q285&gt;35000,"Cash freight to this transporter today is over ₹35,000: not deductible, s.36(6)",IF(R285&gt;10000,"Asset paid in cash over ₹10,000 today: left out of its cost, s.39(2)",IF(AND(O285="T",N(G285)&gt;=20000),"Loan of ₹20,000 or more taken in cash: barred, s.185",IF(AND(O285="L",N(I285)&gt;=20000),"Loan of ₹20,000 or more repaid in cash: barred, s.188",IF(S285&gt;=200000,"₹2,00,000 or more in cash from this party today: barred, s.186",IF(T285&gt;=200000,"₹2,00,000 or more in cash for this event or order: barred, s.186","OK"))))))))))))))))</f>
        <v/>
      </c>
      <c r="O285">
        <f>IF(F285="","",IFERROR(VLOOKUP(F285,Lists!$A$2:$B$22,2,FALSE),"?"))</f>
        <v/>
      </c>
      <c r="P285">
        <f>IF(OR(O285&lt;&gt;"E",N(I285)=0),0,SUMIFS($I$16:$I$315,$B$16:$B$315,B285,$D$16:$D$315,D285,$O$16:$O$315,"E"))</f>
        <v/>
      </c>
      <c r="Q285">
        <f>IF(OR(O285&lt;&gt;"F",N(I285)=0),0,SUMIFS($I$16:$I$315,$B$16:$B$315,B285,$D$16:$D$315,D285,$O$16:$O$315,"F"))</f>
        <v/>
      </c>
      <c r="R285">
        <f>IF(OR(O285&lt;&gt;"A",N(I285)=0),0,SUMIFS($I$16:$I$315,$B$16:$B$315,B285,$D$16:$D$315,D285,$O$16:$O$315,"A"))</f>
        <v/>
      </c>
      <c r="S285">
        <f>IF(OR(O285&lt;&gt;"S",N(G285)=0),0,SUMIFS($G$16:$G$315,$B$16:$B$315,B285,$D$16:$D$315,D285,$O$16:$O$315,"S"))</f>
        <v/>
      </c>
      <c r="T285">
        <f>IF(OR(O285&lt;&gt;"S",E285="",N(G285)=0),0,SUMIFS($G$16:$G$315,$E$16:$E$315,E285,$O$16:$O$315,"S"))</f>
        <v/>
      </c>
      <c r="U285">
        <f>IF(O285="C2",0,N(G285))</f>
        <v/>
      </c>
      <c r="V285">
        <f>IF(O285="C1",0,N(I285))</f>
        <v/>
      </c>
      <c r="W285">
        <f>IF(O285="C1",0,N(H285))</f>
        <v/>
      </c>
      <c r="X285">
        <f>IF(O285="C2",0,N(J285))</f>
        <v/>
      </c>
      <c r="Y285">
        <f>IF(OR(M285="",M285="OK"),0,1)</f>
        <v/>
      </c>
    </row>
    <row r="286">
      <c r="B286" s="21" t="n"/>
      <c r="C286" s="22" t="n"/>
      <c r="D286" s="14" t="n"/>
      <c r="E286" s="22" t="n"/>
      <c r="F286" s="14" t="n"/>
      <c r="G286" s="23" t="n"/>
      <c r="H286" s="23" t="n"/>
      <c r="I286" s="23" t="n"/>
      <c r="J286" s="23" t="n"/>
      <c r="K286" s="24">
        <f>IF(COUNT(G286:J286)=0,"",N($E$8)+SUM(G$16:G286)-SUM(I$16:I286))</f>
        <v/>
      </c>
      <c r="L286" s="24">
        <f>IF(COUNT(G286:J286)=0,"",N($E$9)+SUM(H$16:H286)-SUM(J$16:J286))</f>
        <v/>
      </c>
      <c r="M286" s="25">
        <f>IF(COUNT(G286:J286)=0,"",IF(B286="","Enter the date",IF(D286="","Enter who was paid or who paid",IF(F286="","Pick a head of account",IF(O286="?","Pick a head from the list",IF(AND(O286&lt;&gt;"C1",O286&lt;&gt;"C2",N(G286)+N(H286)&gt;0,N(I286)+N(J286)&gt;0),"Put money in and money out on separate rows",IF(K286&lt;0,"Cash in hand below zero: an entry is missing or wrong",IF(AND(O286="C1",ROUND(N(I286)-N(H286),2)&lt;&gt;0),"Cash deposited: cash out and bank in should be equal",IF(AND(O286="C2",ROUND(N(J286)-N(G286),2)&lt;&gt;0),"Cash withdrawn: bank out and cash in should be equal",IF(P286&gt;10000,"Cash paid to this party today is over ₹10,000: not deductible, s.36(4)",IF(Q286&gt;35000,"Cash freight to this transporter today is over ₹35,000: not deductible, s.36(6)",IF(R286&gt;10000,"Asset paid in cash over ₹10,000 today: left out of its cost, s.39(2)",IF(AND(O286="T",N(G286)&gt;=20000),"Loan of ₹20,000 or more taken in cash: barred, s.185",IF(AND(O286="L",N(I286)&gt;=20000),"Loan of ₹20,000 or more repaid in cash: barred, s.188",IF(S286&gt;=200000,"₹2,00,000 or more in cash from this party today: barred, s.186",IF(T286&gt;=200000,"₹2,00,000 or more in cash for this event or order: barred, s.186","OK"))))))))))))))))</f>
        <v/>
      </c>
      <c r="O286">
        <f>IF(F286="","",IFERROR(VLOOKUP(F286,Lists!$A$2:$B$22,2,FALSE),"?"))</f>
        <v/>
      </c>
      <c r="P286">
        <f>IF(OR(O286&lt;&gt;"E",N(I286)=0),0,SUMIFS($I$16:$I$315,$B$16:$B$315,B286,$D$16:$D$315,D286,$O$16:$O$315,"E"))</f>
        <v/>
      </c>
      <c r="Q286">
        <f>IF(OR(O286&lt;&gt;"F",N(I286)=0),0,SUMIFS($I$16:$I$315,$B$16:$B$315,B286,$D$16:$D$315,D286,$O$16:$O$315,"F"))</f>
        <v/>
      </c>
      <c r="R286">
        <f>IF(OR(O286&lt;&gt;"A",N(I286)=0),0,SUMIFS($I$16:$I$315,$B$16:$B$315,B286,$D$16:$D$315,D286,$O$16:$O$315,"A"))</f>
        <v/>
      </c>
      <c r="S286">
        <f>IF(OR(O286&lt;&gt;"S",N(G286)=0),0,SUMIFS($G$16:$G$315,$B$16:$B$315,B286,$D$16:$D$315,D286,$O$16:$O$315,"S"))</f>
        <v/>
      </c>
      <c r="T286">
        <f>IF(OR(O286&lt;&gt;"S",E286="",N(G286)=0),0,SUMIFS($G$16:$G$315,$E$16:$E$315,E286,$O$16:$O$315,"S"))</f>
        <v/>
      </c>
      <c r="U286">
        <f>IF(O286="C2",0,N(G286))</f>
        <v/>
      </c>
      <c r="V286">
        <f>IF(O286="C1",0,N(I286))</f>
        <v/>
      </c>
      <c r="W286">
        <f>IF(O286="C1",0,N(H286))</f>
        <v/>
      </c>
      <c r="X286">
        <f>IF(O286="C2",0,N(J286))</f>
        <v/>
      </c>
      <c r="Y286">
        <f>IF(OR(M286="",M286="OK"),0,1)</f>
        <v/>
      </c>
    </row>
    <row r="287">
      <c r="B287" s="21" t="n"/>
      <c r="C287" s="22" t="n"/>
      <c r="D287" s="14" t="n"/>
      <c r="E287" s="22" t="n"/>
      <c r="F287" s="14" t="n"/>
      <c r="G287" s="23" t="n"/>
      <c r="H287" s="23" t="n"/>
      <c r="I287" s="23" t="n"/>
      <c r="J287" s="23" t="n"/>
      <c r="K287" s="24">
        <f>IF(COUNT(G287:J287)=0,"",N($E$8)+SUM(G$16:G287)-SUM(I$16:I287))</f>
        <v/>
      </c>
      <c r="L287" s="24">
        <f>IF(COUNT(G287:J287)=0,"",N($E$9)+SUM(H$16:H287)-SUM(J$16:J287))</f>
        <v/>
      </c>
      <c r="M287" s="25">
        <f>IF(COUNT(G287:J287)=0,"",IF(B287="","Enter the date",IF(D287="","Enter who was paid or who paid",IF(F287="","Pick a head of account",IF(O287="?","Pick a head from the list",IF(AND(O287&lt;&gt;"C1",O287&lt;&gt;"C2",N(G287)+N(H287)&gt;0,N(I287)+N(J287)&gt;0),"Put money in and money out on separate rows",IF(K287&lt;0,"Cash in hand below zero: an entry is missing or wrong",IF(AND(O287="C1",ROUND(N(I287)-N(H287),2)&lt;&gt;0),"Cash deposited: cash out and bank in should be equal",IF(AND(O287="C2",ROUND(N(J287)-N(G287),2)&lt;&gt;0),"Cash withdrawn: bank out and cash in should be equal",IF(P287&gt;10000,"Cash paid to this party today is over ₹10,000: not deductible, s.36(4)",IF(Q287&gt;35000,"Cash freight to this transporter today is over ₹35,000: not deductible, s.36(6)",IF(R287&gt;10000,"Asset paid in cash over ₹10,000 today: left out of its cost, s.39(2)",IF(AND(O287="T",N(G287)&gt;=20000),"Loan of ₹20,000 or more taken in cash: barred, s.185",IF(AND(O287="L",N(I287)&gt;=20000),"Loan of ₹20,000 or more repaid in cash: barred, s.188",IF(S287&gt;=200000,"₹2,00,000 or more in cash from this party today: barred, s.186",IF(T287&gt;=200000,"₹2,00,000 or more in cash for this event or order: barred, s.186","OK"))))))))))))))))</f>
        <v/>
      </c>
      <c r="O287">
        <f>IF(F287="","",IFERROR(VLOOKUP(F287,Lists!$A$2:$B$22,2,FALSE),"?"))</f>
        <v/>
      </c>
      <c r="P287">
        <f>IF(OR(O287&lt;&gt;"E",N(I287)=0),0,SUMIFS($I$16:$I$315,$B$16:$B$315,B287,$D$16:$D$315,D287,$O$16:$O$315,"E"))</f>
        <v/>
      </c>
      <c r="Q287">
        <f>IF(OR(O287&lt;&gt;"F",N(I287)=0),0,SUMIFS($I$16:$I$315,$B$16:$B$315,B287,$D$16:$D$315,D287,$O$16:$O$315,"F"))</f>
        <v/>
      </c>
      <c r="R287">
        <f>IF(OR(O287&lt;&gt;"A",N(I287)=0),0,SUMIFS($I$16:$I$315,$B$16:$B$315,B287,$D$16:$D$315,D287,$O$16:$O$315,"A"))</f>
        <v/>
      </c>
      <c r="S287">
        <f>IF(OR(O287&lt;&gt;"S",N(G287)=0),0,SUMIFS($G$16:$G$315,$B$16:$B$315,B287,$D$16:$D$315,D287,$O$16:$O$315,"S"))</f>
        <v/>
      </c>
      <c r="T287">
        <f>IF(OR(O287&lt;&gt;"S",E287="",N(G287)=0),0,SUMIFS($G$16:$G$315,$E$16:$E$315,E287,$O$16:$O$315,"S"))</f>
        <v/>
      </c>
      <c r="U287">
        <f>IF(O287="C2",0,N(G287))</f>
        <v/>
      </c>
      <c r="V287">
        <f>IF(O287="C1",0,N(I287))</f>
        <v/>
      </c>
      <c r="W287">
        <f>IF(O287="C1",0,N(H287))</f>
        <v/>
      </c>
      <c r="X287">
        <f>IF(O287="C2",0,N(J287))</f>
        <v/>
      </c>
      <c r="Y287">
        <f>IF(OR(M287="",M287="OK"),0,1)</f>
        <v/>
      </c>
    </row>
    <row r="288">
      <c r="B288" s="21" t="n"/>
      <c r="C288" s="22" t="n"/>
      <c r="D288" s="14" t="n"/>
      <c r="E288" s="22" t="n"/>
      <c r="F288" s="14" t="n"/>
      <c r="G288" s="23" t="n"/>
      <c r="H288" s="23" t="n"/>
      <c r="I288" s="23" t="n"/>
      <c r="J288" s="23" t="n"/>
      <c r="K288" s="24">
        <f>IF(COUNT(G288:J288)=0,"",N($E$8)+SUM(G$16:G288)-SUM(I$16:I288))</f>
        <v/>
      </c>
      <c r="L288" s="24">
        <f>IF(COUNT(G288:J288)=0,"",N($E$9)+SUM(H$16:H288)-SUM(J$16:J288))</f>
        <v/>
      </c>
      <c r="M288" s="25">
        <f>IF(COUNT(G288:J288)=0,"",IF(B288="","Enter the date",IF(D288="","Enter who was paid or who paid",IF(F288="","Pick a head of account",IF(O288="?","Pick a head from the list",IF(AND(O288&lt;&gt;"C1",O288&lt;&gt;"C2",N(G288)+N(H288)&gt;0,N(I288)+N(J288)&gt;0),"Put money in and money out on separate rows",IF(K288&lt;0,"Cash in hand below zero: an entry is missing or wrong",IF(AND(O288="C1",ROUND(N(I288)-N(H288),2)&lt;&gt;0),"Cash deposited: cash out and bank in should be equal",IF(AND(O288="C2",ROUND(N(J288)-N(G288),2)&lt;&gt;0),"Cash withdrawn: bank out and cash in should be equal",IF(P288&gt;10000,"Cash paid to this party today is over ₹10,000: not deductible, s.36(4)",IF(Q288&gt;35000,"Cash freight to this transporter today is over ₹35,000: not deductible, s.36(6)",IF(R288&gt;10000,"Asset paid in cash over ₹10,000 today: left out of its cost, s.39(2)",IF(AND(O288="T",N(G288)&gt;=20000),"Loan of ₹20,000 or more taken in cash: barred, s.185",IF(AND(O288="L",N(I288)&gt;=20000),"Loan of ₹20,000 or more repaid in cash: barred, s.188",IF(S288&gt;=200000,"₹2,00,000 or more in cash from this party today: barred, s.186",IF(T288&gt;=200000,"₹2,00,000 or more in cash for this event or order: barred, s.186","OK"))))))))))))))))</f>
        <v/>
      </c>
      <c r="O288">
        <f>IF(F288="","",IFERROR(VLOOKUP(F288,Lists!$A$2:$B$22,2,FALSE),"?"))</f>
        <v/>
      </c>
      <c r="P288">
        <f>IF(OR(O288&lt;&gt;"E",N(I288)=0),0,SUMIFS($I$16:$I$315,$B$16:$B$315,B288,$D$16:$D$315,D288,$O$16:$O$315,"E"))</f>
        <v/>
      </c>
      <c r="Q288">
        <f>IF(OR(O288&lt;&gt;"F",N(I288)=0),0,SUMIFS($I$16:$I$315,$B$16:$B$315,B288,$D$16:$D$315,D288,$O$16:$O$315,"F"))</f>
        <v/>
      </c>
      <c r="R288">
        <f>IF(OR(O288&lt;&gt;"A",N(I288)=0),0,SUMIFS($I$16:$I$315,$B$16:$B$315,B288,$D$16:$D$315,D288,$O$16:$O$315,"A"))</f>
        <v/>
      </c>
      <c r="S288">
        <f>IF(OR(O288&lt;&gt;"S",N(G288)=0),0,SUMIFS($G$16:$G$315,$B$16:$B$315,B288,$D$16:$D$315,D288,$O$16:$O$315,"S"))</f>
        <v/>
      </c>
      <c r="T288">
        <f>IF(OR(O288&lt;&gt;"S",E288="",N(G288)=0),0,SUMIFS($G$16:$G$315,$E$16:$E$315,E288,$O$16:$O$315,"S"))</f>
        <v/>
      </c>
      <c r="U288">
        <f>IF(O288="C2",0,N(G288))</f>
        <v/>
      </c>
      <c r="V288">
        <f>IF(O288="C1",0,N(I288))</f>
        <v/>
      </c>
      <c r="W288">
        <f>IF(O288="C1",0,N(H288))</f>
        <v/>
      </c>
      <c r="X288">
        <f>IF(O288="C2",0,N(J288))</f>
        <v/>
      </c>
      <c r="Y288">
        <f>IF(OR(M288="",M288="OK"),0,1)</f>
        <v/>
      </c>
    </row>
    <row r="289">
      <c r="B289" s="21" t="n"/>
      <c r="C289" s="22" t="n"/>
      <c r="D289" s="14" t="n"/>
      <c r="E289" s="22" t="n"/>
      <c r="F289" s="14" t="n"/>
      <c r="G289" s="23" t="n"/>
      <c r="H289" s="23" t="n"/>
      <c r="I289" s="23" t="n"/>
      <c r="J289" s="23" t="n"/>
      <c r="K289" s="24">
        <f>IF(COUNT(G289:J289)=0,"",N($E$8)+SUM(G$16:G289)-SUM(I$16:I289))</f>
        <v/>
      </c>
      <c r="L289" s="24">
        <f>IF(COUNT(G289:J289)=0,"",N($E$9)+SUM(H$16:H289)-SUM(J$16:J289))</f>
        <v/>
      </c>
      <c r="M289" s="25">
        <f>IF(COUNT(G289:J289)=0,"",IF(B289="","Enter the date",IF(D289="","Enter who was paid or who paid",IF(F289="","Pick a head of account",IF(O289="?","Pick a head from the list",IF(AND(O289&lt;&gt;"C1",O289&lt;&gt;"C2",N(G289)+N(H289)&gt;0,N(I289)+N(J289)&gt;0),"Put money in and money out on separate rows",IF(K289&lt;0,"Cash in hand below zero: an entry is missing or wrong",IF(AND(O289="C1",ROUND(N(I289)-N(H289),2)&lt;&gt;0),"Cash deposited: cash out and bank in should be equal",IF(AND(O289="C2",ROUND(N(J289)-N(G289),2)&lt;&gt;0),"Cash withdrawn: bank out and cash in should be equal",IF(P289&gt;10000,"Cash paid to this party today is over ₹10,000: not deductible, s.36(4)",IF(Q289&gt;35000,"Cash freight to this transporter today is over ₹35,000: not deductible, s.36(6)",IF(R289&gt;10000,"Asset paid in cash over ₹10,000 today: left out of its cost, s.39(2)",IF(AND(O289="T",N(G289)&gt;=20000),"Loan of ₹20,000 or more taken in cash: barred, s.185",IF(AND(O289="L",N(I289)&gt;=20000),"Loan of ₹20,000 or more repaid in cash: barred, s.188",IF(S289&gt;=200000,"₹2,00,000 or more in cash from this party today: barred, s.186",IF(T289&gt;=200000,"₹2,00,000 or more in cash for this event or order: barred, s.186","OK"))))))))))))))))</f>
        <v/>
      </c>
      <c r="O289">
        <f>IF(F289="","",IFERROR(VLOOKUP(F289,Lists!$A$2:$B$22,2,FALSE),"?"))</f>
        <v/>
      </c>
      <c r="P289">
        <f>IF(OR(O289&lt;&gt;"E",N(I289)=0),0,SUMIFS($I$16:$I$315,$B$16:$B$315,B289,$D$16:$D$315,D289,$O$16:$O$315,"E"))</f>
        <v/>
      </c>
      <c r="Q289">
        <f>IF(OR(O289&lt;&gt;"F",N(I289)=0),0,SUMIFS($I$16:$I$315,$B$16:$B$315,B289,$D$16:$D$315,D289,$O$16:$O$315,"F"))</f>
        <v/>
      </c>
      <c r="R289">
        <f>IF(OR(O289&lt;&gt;"A",N(I289)=0),0,SUMIFS($I$16:$I$315,$B$16:$B$315,B289,$D$16:$D$315,D289,$O$16:$O$315,"A"))</f>
        <v/>
      </c>
      <c r="S289">
        <f>IF(OR(O289&lt;&gt;"S",N(G289)=0),0,SUMIFS($G$16:$G$315,$B$16:$B$315,B289,$D$16:$D$315,D289,$O$16:$O$315,"S"))</f>
        <v/>
      </c>
      <c r="T289">
        <f>IF(OR(O289&lt;&gt;"S",E289="",N(G289)=0),0,SUMIFS($G$16:$G$315,$E$16:$E$315,E289,$O$16:$O$315,"S"))</f>
        <v/>
      </c>
      <c r="U289">
        <f>IF(O289="C2",0,N(G289))</f>
        <v/>
      </c>
      <c r="V289">
        <f>IF(O289="C1",0,N(I289))</f>
        <v/>
      </c>
      <c r="W289">
        <f>IF(O289="C1",0,N(H289))</f>
        <v/>
      </c>
      <c r="X289">
        <f>IF(O289="C2",0,N(J289))</f>
        <v/>
      </c>
      <c r="Y289">
        <f>IF(OR(M289="",M289="OK"),0,1)</f>
        <v/>
      </c>
    </row>
    <row r="290">
      <c r="B290" s="21" t="n"/>
      <c r="C290" s="22" t="n"/>
      <c r="D290" s="14" t="n"/>
      <c r="E290" s="22" t="n"/>
      <c r="F290" s="14" t="n"/>
      <c r="G290" s="23" t="n"/>
      <c r="H290" s="23" t="n"/>
      <c r="I290" s="23" t="n"/>
      <c r="J290" s="23" t="n"/>
      <c r="K290" s="24">
        <f>IF(COUNT(G290:J290)=0,"",N($E$8)+SUM(G$16:G290)-SUM(I$16:I290))</f>
        <v/>
      </c>
      <c r="L290" s="24">
        <f>IF(COUNT(G290:J290)=0,"",N($E$9)+SUM(H$16:H290)-SUM(J$16:J290))</f>
        <v/>
      </c>
      <c r="M290" s="25">
        <f>IF(COUNT(G290:J290)=0,"",IF(B290="","Enter the date",IF(D290="","Enter who was paid or who paid",IF(F290="","Pick a head of account",IF(O290="?","Pick a head from the list",IF(AND(O290&lt;&gt;"C1",O290&lt;&gt;"C2",N(G290)+N(H290)&gt;0,N(I290)+N(J290)&gt;0),"Put money in and money out on separate rows",IF(K290&lt;0,"Cash in hand below zero: an entry is missing or wrong",IF(AND(O290="C1",ROUND(N(I290)-N(H290),2)&lt;&gt;0),"Cash deposited: cash out and bank in should be equal",IF(AND(O290="C2",ROUND(N(J290)-N(G290),2)&lt;&gt;0),"Cash withdrawn: bank out and cash in should be equal",IF(P290&gt;10000,"Cash paid to this party today is over ₹10,000: not deductible, s.36(4)",IF(Q290&gt;35000,"Cash freight to this transporter today is over ₹35,000: not deductible, s.36(6)",IF(R290&gt;10000,"Asset paid in cash over ₹10,000 today: left out of its cost, s.39(2)",IF(AND(O290="T",N(G290)&gt;=20000),"Loan of ₹20,000 or more taken in cash: barred, s.185",IF(AND(O290="L",N(I290)&gt;=20000),"Loan of ₹20,000 or more repaid in cash: barred, s.188",IF(S290&gt;=200000,"₹2,00,000 or more in cash from this party today: barred, s.186",IF(T290&gt;=200000,"₹2,00,000 or more in cash for this event or order: barred, s.186","OK"))))))))))))))))</f>
        <v/>
      </c>
      <c r="O290">
        <f>IF(F290="","",IFERROR(VLOOKUP(F290,Lists!$A$2:$B$22,2,FALSE),"?"))</f>
        <v/>
      </c>
      <c r="P290">
        <f>IF(OR(O290&lt;&gt;"E",N(I290)=0),0,SUMIFS($I$16:$I$315,$B$16:$B$315,B290,$D$16:$D$315,D290,$O$16:$O$315,"E"))</f>
        <v/>
      </c>
      <c r="Q290">
        <f>IF(OR(O290&lt;&gt;"F",N(I290)=0),0,SUMIFS($I$16:$I$315,$B$16:$B$315,B290,$D$16:$D$315,D290,$O$16:$O$315,"F"))</f>
        <v/>
      </c>
      <c r="R290">
        <f>IF(OR(O290&lt;&gt;"A",N(I290)=0),0,SUMIFS($I$16:$I$315,$B$16:$B$315,B290,$D$16:$D$315,D290,$O$16:$O$315,"A"))</f>
        <v/>
      </c>
      <c r="S290">
        <f>IF(OR(O290&lt;&gt;"S",N(G290)=0),0,SUMIFS($G$16:$G$315,$B$16:$B$315,B290,$D$16:$D$315,D290,$O$16:$O$315,"S"))</f>
        <v/>
      </c>
      <c r="T290">
        <f>IF(OR(O290&lt;&gt;"S",E290="",N(G290)=0),0,SUMIFS($G$16:$G$315,$E$16:$E$315,E290,$O$16:$O$315,"S"))</f>
        <v/>
      </c>
      <c r="U290">
        <f>IF(O290="C2",0,N(G290))</f>
        <v/>
      </c>
      <c r="V290">
        <f>IF(O290="C1",0,N(I290))</f>
        <v/>
      </c>
      <c r="W290">
        <f>IF(O290="C1",0,N(H290))</f>
        <v/>
      </c>
      <c r="X290">
        <f>IF(O290="C2",0,N(J290))</f>
        <v/>
      </c>
      <c r="Y290">
        <f>IF(OR(M290="",M290="OK"),0,1)</f>
        <v/>
      </c>
    </row>
    <row r="291">
      <c r="B291" s="21" t="n"/>
      <c r="C291" s="22" t="n"/>
      <c r="D291" s="14" t="n"/>
      <c r="E291" s="22" t="n"/>
      <c r="F291" s="14" t="n"/>
      <c r="G291" s="23" t="n"/>
      <c r="H291" s="23" t="n"/>
      <c r="I291" s="23" t="n"/>
      <c r="J291" s="23" t="n"/>
      <c r="K291" s="24">
        <f>IF(COUNT(G291:J291)=0,"",N($E$8)+SUM(G$16:G291)-SUM(I$16:I291))</f>
        <v/>
      </c>
      <c r="L291" s="24">
        <f>IF(COUNT(G291:J291)=0,"",N($E$9)+SUM(H$16:H291)-SUM(J$16:J291))</f>
        <v/>
      </c>
      <c r="M291" s="25">
        <f>IF(COUNT(G291:J291)=0,"",IF(B291="","Enter the date",IF(D291="","Enter who was paid or who paid",IF(F291="","Pick a head of account",IF(O291="?","Pick a head from the list",IF(AND(O291&lt;&gt;"C1",O291&lt;&gt;"C2",N(G291)+N(H291)&gt;0,N(I291)+N(J291)&gt;0),"Put money in and money out on separate rows",IF(K291&lt;0,"Cash in hand below zero: an entry is missing or wrong",IF(AND(O291="C1",ROUND(N(I291)-N(H291),2)&lt;&gt;0),"Cash deposited: cash out and bank in should be equal",IF(AND(O291="C2",ROUND(N(J291)-N(G291),2)&lt;&gt;0),"Cash withdrawn: bank out and cash in should be equal",IF(P291&gt;10000,"Cash paid to this party today is over ₹10,000: not deductible, s.36(4)",IF(Q291&gt;35000,"Cash freight to this transporter today is over ₹35,000: not deductible, s.36(6)",IF(R291&gt;10000,"Asset paid in cash over ₹10,000 today: left out of its cost, s.39(2)",IF(AND(O291="T",N(G291)&gt;=20000),"Loan of ₹20,000 or more taken in cash: barred, s.185",IF(AND(O291="L",N(I291)&gt;=20000),"Loan of ₹20,000 or more repaid in cash: barred, s.188",IF(S291&gt;=200000,"₹2,00,000 or more in cash from this party today: barred, s.186",IF(T291&gt;=200000,"₹2,00,000 or more in cash for this event or order: barred, s.186","OK"))))))))))))))))</f>
        <v/>
      </c>
      <c r="O291">
        <f>IF(F291="","",IFERROR(VLOOKUP(F291,Lists!$A$2:$B$22,2,FALSE),"?"))</f>
        <v/>
      </c>
      <c r="P291">
        <f>IF(OR(O291&lt;&gt;"E",N(I291)=0),0,SUMIFS($I$16:$I$315,$B$16:$B$315,B291,$D$16:$D$315,D291,$O$16:$O$315,"E"))</f>
        <v/>
      </c>
      <c r="Q291">
        <f>IF(OR(O291&lt;&gt;"F",N(I291)=0),0,SUMIFS($I$16:$I$315,$B$16:$B$315,B291,$D$16:$D$315,D291,$O$16:$O$315,"F"))</f>
        <v/>
      </c>
      <c r="R291">
        <f>IF(OR(O291&lt;&gt;"A",N(I291)=0),0,SUMIFS($I$16:$I$315,$B$16:$B$315,B291,$D$16:$D$315,D291,$O$16:$O$315,"A"))</f>
        <v/>
      </c>
      <c r="S291">
        <f>IF(OR(O291&lt;&gt;"S",N(G291)=0),0,SUMIFS($G$16:$G$315,$B$16:$B$315,B291,$D$16:$D$315,D291,$O$16:$O$315,"S"))</f>
        <v/>
      </c>
      <c r="T291">
        <f>IF(OR(O291&lt;&gt;"S",E291="",N(G291)=0),0,SUMIFS($G$16:$G$315,$E$16:$E$315,E291,$O$16:$O$315,"S"))</f>
        <v/>
      </c>
      <c r="U291">
        <f>IF(O291="C2",0,N(G291))</f>
        <v/>
      </c>
      <c r="V291">
        <f>IF(O291="C1",0,N(I291))</f>
        <v/>
      </c>
      <c r="W291">
        <f>IF(O291="C1",0,N(H291))</f>
        <v/>
      </c>
      <c r="X291">
        <f>IF(O291="C2",0,N(J291))</f>
        <v/>
      </c>
      <c r="Y291">
        <f>IF(OR(M291="",M291="OK"),0,1)</f>
        <v/>
      </c>
    </row>
    <row r="292">
      <c r="B292" s="21" t="n"/>
      <c r="C292" s="22" t="n"/>
      <c r="D292" s="14" t="n"/>
      <c r="E292" s="22" t="n"/>
      <c r="F292" s="14" t="n"/>
      <c r="G292" s="23" t="n"/>
      <c r="H292" s="23" t="n"/>
      <c r="I292" s="23" t="n"/>
      <c r="J292" s="23" t="n"/>
      <c r="K292" s="24">
        <f>IF(COUNT(G292:J292)=0,"",N($E$8)+SUM(G$16:G292)-SUM(I$16:I292))</f>
        <v/>
      </c>
      <c r="L292" s="24">
        <f>IF(COUNT(G292:J292)=0,"",N($E$9)+SUM(H$16:H292)-SUM(J$16:J292))</f>
        <v/>
      </c>
      <c r="M292" s="25">
        <f>IF(COUNT(G292:J292)=0,"",IF(B292="","Enter the date",IF(D292="","Enter who was paid or who paid",IF(F292="","Pick a head of account",IF(O292="?","Pick a head from the list",IF(AND(O292&lt;&gt;"C1",O292&lt;&gt;"C2",N(G292)+N(H292)&gt;0,N(I292)+N(J292)&gt;0),"Put money in and money out on separate rows",IF(K292&lt;0,"Cash in hand below zero: an entry is missing or wrong",IF(AND(O292="C1",ROUND(N(I292)-N(H292),2)&lt;&gt;0),"Cash deposited: cash out and bank in should be equal",IF(AND(O292="C2",ROUND(N(J292)-N(G292),2)&lt;&gt;0),"Cash withdrawn: bank out and cash in should be equal",IF(P292&gt;10000,"Cash paid to this party today is over ₹10,000: not deductible, s.36(4)",IF(Q292&gt;35000,"Cash freight to this transporter today is over ₹35,000: not deductible, s.36(6)",IF(R292&gt;10000,"Asset paid in cash over ₹10,000 today: left out of its cost, s.39(2)",IF(AND(O292="T",N(G292)&gt;=20000),"Loan of ₹20,000 or more taken in cash: barred, s.185",IF(AND(O292="L",N(I292)&gt;=20000),"Loan of ₹20,000 or more repaid in cash: barred, s.188",IF(S292&gt;=200000,"₹2,00,000 or more in cash from this party today: barred, s.186",IF(T292&gt;=200000,"₹2,00,000 or more in cash for this event or order: barred, s.186","OK"))))))))))))))))</f>
        <v/>
      </c>
      <c r="O292">
        <f>IF(F292="","",IFERROR(VLOOKUP(F292,Lists!$A$2:$B$22,2,FALSE),"?"))</f>
        <v/>
      </c>
      <c r="P292">
        <f>IF(OR(O292&lt;&gt;"E",N(I292)=0),0,SUMIFS($I$16:$I$315,$B$16:$B$315,B292,$D$16:$D$315,D292,$O$16:$O$315,"E"))</f>
        <v/>
      </c>
      <c r="Q292">
        <f>IF(OR(O292&lt;&gt;"F",N(I292)=0),0,SUMIFS($I$16:$I$315,$B$16:$B$315,B292,$D$16:$D$315,D292,$O$16:$O$315,"F"))</f>
        <v/>
      </c>
      <c r="R292">
        <f>IF(OR(O292&lt;&gt;"A",N(I292)=0),0,SUMIFS($I$16:$I$315,$B$16:$B$315,B292,$D$16:$D$315,D292,$O$16:$O$315,"A"))</f>
        <v/>
      </c>
      <c r="S292">
        <f>IF(OR(O292&lt;&gt;"S",N(G292)=0),0,SUMIFS($G$16:$G$315,$B$16:$B$315,B292,$D$16:$D$315,D292,$O$16:$O$315,"S"))</f>
        <v/>
      </c>
      <c r="T292">
        <f>IF(OR(O292&lt;&gt;"S",E292="",N(G292)=0),0,SUMIFS($G$16:$G$315,$E$16:$E$315,E292,$O$16:$O$315,"S"))</f>
        <v/>
      </c>
      <c r="U292">
        <f>IF(O292="C2",0,N(G292))</f>
        <v/>
      </c>
      <c r="V292">
        <f>IF(O292="C1",0,N(I292))</f>
        <v/>
      </c>
      <c r="W292">
        <f>IF(O292="C1",0,N(H292))</f>
        <v/>
      </c>
      <c r="X292">
        <f>IF(O292="C2",0,N(J292))</f>
        <v/>
      </c>
      <c r="Y292">
        <f>IF(OR(M292="",M292="OK"),0,1)</f>
        <v/>
      </c>
    </row>
    <row r="293">
      <c r="B293" s="21" t="n"/>
      <c r="C293" s="22" t="n"/>
      <c r="D293" s="14" t="n"/>
      <c r="E293" s="22" t="n"/>
      <c r="F293" s="14" t="n"/>
      <c r="G293" s="23" t="n"/>
      <c r="H293" s="23" t="n"/>
      <c r="I293" s="23" t="n"/>
      <c r="J293" s="23" t="n"/>
      <c r="K293" s="24">
        <f>IF(COUNT(G293:J293)=0,"",N($E$8)+SUM(G$16:G293)-SUM(I$16:I293))</f>
        <v/>
      </c>
      <c r="L293" s="24">
        <f>IF(COUNT(G293:J293)=0,"",N($E$9)+SUM(H$16:H293)-SUM(J$16:J293))</f>
        <v/>
      </c>
      <c r="M293" s="25">
        <f>IF(COUNT(G293:J293)=0,"",IF(B293="","Enter the date",IF(D293="","Enter who was paid or who paid",IF(F293="","Pick a head of account",IF(O293="?","Pick a head from the list",IF(AND(O293&lt;&gt;"C1",O293&lt;&gt;"C2",N(G293)+N(H293)&gt;0,N(I293)+N(J293)&gt;0),"Put money in and money out on separate rows",IF(K293&lt;0,"Cash in hand below zero: an entry is missing or wrong",IF(AND(O293="C1",ROUND(N(I293)-N(H293),2)&lt;&gt;0),"Cash deposited: cash out and bank in should be equal",IF(AND(O293="C2",ROUND(N(J293)-N(G293),2)&lt;&gt;0),"Cash withdrawn: bank out and cash in should be equal",IF(P293&gt;10000,"Cash paid to this party today is over ₹10,000: not deductible, s.36(4)",IF(Q293&gt;35000,"Cash freight to this transporter today is over ₹35,000: not deductible, s.36(6)",IF(R293&gt;10000,"Asset paid in cash over ₹10,000 today: left out of its cost, s.39(2)",IF(AND(O293="T",N(G293)&gt;=20000),"Loan of ₹20,000 or more taken in cash: barred, s.185",IF(AND(O293="L",N(I293)&gt;=20000),"Loan of ₹20,000 or more repaid in cash: barred, s.188",IF(S293&gt;=200000,"₹2,00,000 or more in cash from this party today: barred, s.186",IF(T293&gt;=200000,"₹2,00,000 or more in cash for this event or order: barred, s.186","OK"))))))))))))))))</f>
        <v/>
      </c>
      <c r="O293">
        <f>IF(F293="","",IFERROR(VLOOKUP(F293,Lists!$A$2:$B$22,2,FALSE),"?"))</f>
        <v/>
      </c>
      <c r="P293">
        <f>IF(OR(O293&lt;&gt;"E",N(I293)=0),0,SUMIFS($I$16:$I$315,$B$16:$B$315,B293,$D$16:$D$315,D293,$O$16:$O$315,"E"))</f>
        <v/>
      </c>
      <c r="Q293">
        <f>IF(OR(O293&lt;&gt;"F",N(I293)=0),0,SUMIFS($I$16:$I$315,$B$16:$B$315,B293,$D$16:$D$315,D293,$O$16:$O$315,"F"))</f>
        <v/>
      </c>
      <c r="R293">
        <f>IF(OR(O293&lt;&gt;"A",N(I293)=0),0,SUMIFS($I$16:$I$315,$B$16:$B$315,B293,$D$16:$D$315,D293,$O$16:$O$315,"A"))</f>
        <v/>
      </c>
      <c r="S293">
        <f>IF(OR(O293&lt;&gt;"S",N(G293)=0),0,SUMIFS($G$16:$G$315,$B$16:$B$315,B293,$D$16:$D$315,D293,$O$16:$O$315,"S"))</f>
        <v/>
      </c>
      <c r="T293">
        <f>IF(OR(O293&lt;&gt;"S",E293="",N(G293)=0),0,SUMIFS($G$16:$G$315,$E$16:$E$315,E293,$O$16:$O$315,"S"))</f>
        <v/>
      </c>
      <c r="U293">
        <f>IF(O293="C2",0,N(G293))</f>
        <v/>
      </c>
      <c r="V293">
        <f>IF(O293="C1",0,N(I293))</f>
        <v/>
      </c>
      <c r="W293">
        <f>IF(O293="C1",0,N(H293))</f>
        <v/>
      </c>
      <c r="X293">
        <f>IF(O293="C2",0,N(J293))</f>
        <v/>
      </c>
      <c r="Y293">
        <f>IF(OR(M293="",M293="OK"),0,1)</f>
        <v/>
      </c>
    </row>
    <row r="294">
      <c r="B294" s="21" t="n"/>
      <c r="C294" s="22" t="n"/>
      <c r="D294" s="14" t="n"/>
      <c r="E294" s="22" t="n"/>
      <c r="F294" s="14" t="n"/>
      <c r="G294" s="23" t="n"/>
      <c r="H294" s="23" t="n"/>
      <c r="I294" s="23" t="n"/>
      <c r="J294" s="23" t="n"/>
      <c r="K294" s="24">
        <f>IF(COUNT(G294:J294)=0,"",N($E$8)+SUM(G$16:G294)-SUM(I$16:I294))</f>
        <v/>
      </c>
      <c r="L294" s="24">
        <f>IF(COUNT(G294:J294)=0,"",N($E$9)+SUM(H$16:H294)-SUM(J$16:J294))</f>
        <v/>
      </c>
      <c r="M294" s="25">
        <f>IF(COUNT(G294:J294)=0,"",IF(B294="","Enter the date",IF(D294="","Enter who was paid or who paid",IF(F294="","Pick a head of account",IF(O294="?","Pick a head from the list",IF(AND(O294&lt;&gt;"C1",O294&lt;&gt;"C2",N(G294)+N(H294)&gt;0,N(I294)+N(J294)&gt;0),"Put money in and money out on separate rows",IF(K294&lt;0,"Cash in hand below zero: an entry is missing or wrong",IF(AND(O294="C1",ROUND(N(I294)-N(H294),2)&lt;&gt;0),"Cash deposited: cash out and bank in should be equal",IF(AND(O294="C2",ROUND(N(J294)-N(G294),2)&lt;&gt;0),"Cash withdrawn: bank out and cash in should be equal",IF(P294&gt;10000,"Cash paid to this party today is over ₹10,000: not deductible, s.36(4)",IF(Q294&gt;35000,"Cash freight to this transporter today is over ₹35,000: not deductible, s.36(6)",IF(R294&gt;10000,"Asset paid in cash over ₹10,000 today: left out of its cost, s.39(2)",IF(AND(O294="T",N(G294)&gt;=20000),"Loan of ₹20,000 or more taken in cash: barred, s.185",IF(AND(O294="L",N(I294)&gt;=20000),"Loan of ₹20,000 or more repaid in cash: barred, s.188",IF(S294&gt;=200000,"₹2,00,000 or more in cash from this party today: barred, s.186",IF(T294&gt;=200000,"₹2,00,000 or more in cash for this event or order: barred, s.186","OK"))))))))))))))))</f>
        <v/>
      </c>
      <c r="O294">
        <f>IF(F294="","",IFERROR(VLOOKUP(F294,Lists!$A$2:$B$22,2,FALSE),"?"))</f>
        <v/>
      </c>
      <c r="P294">
        <f>IF(OR(O294&lt;&gt;"E",N(I294)=0),0,SUMIFS($I$16:$I$315,$B$16:$B$315,B294,$D$16:$D$315,D294,$O$16:$O$315,"E"))</f>
        <v/>
      </c>
      <c r="Q294">
        <f>IF(OR(O294&lt;&gt;"F",N(I294)=0),0,SUMIFS($I$16:$I$315,$B$16:$B$315,B294,$D$16:$D$315,D294,$O$16:$O$315,"F"))</f>
        <v/>
      </c>
      <c r="R294">
        <f>IF(OR(O294&lt;&gt;"A",N(I294)=0),0,SUMIFS($I$16:$I$315,$B$16:$B$315,B294,$D$16:$D$315,D294,$O$16:$O$315,"A"))</f>
        <v/>
      </c>
      <c r="S294">
        <f>IF(OR(O294&lt;&gt;"S",N(G294)=0),0,SUMIFS($G$16:$G$315,$B$16:$B$315,B294,$D$16:$D$315,D294,$O$16:$O$315,"S"))</f>
        <v/>
      </c>
      <c r="T294">
        <f>IF(OR(O294&lt;&gt;"S",E294="",N(G294)=0),0,SUMIFS($G$16:$G$315,$E$16:$E$315,E294,$O$16:$O$315,"S"))</f>
        <v/>
      </c>
      <c r="U294">
        <f>IF(O294="C2",0,N(G294))</f>
        <v/>
      </c>
      <c r="V294">
        <f>IF(O294="C1",0,N(I294))</f>
        <v/>
      </c>
      <c r="W294">
        <f>IF(O294="C1",0,N(H294))</f>
        <v/>
      </c>
      <c r="X294">
        <f>IF(O294="C2",0,N(J294))</f>
        <v/>
      </c>
      <c r="Y294">
        <f>IF(OR(M294="",M294="OK"),0,1)</f>
        <v/>
      </c>
    </row>
    <row r="295">
      <c r="B295" s="21" t="n"/>
      <c r="C295" s="22" t="n"/>
      <c r="D295" s="14" t="n"/>
      <c r="E295" s="22" t="n"/>
      <c r="F295" s="14" t="n"/>
      <c r="G295" s="23" t="n"/>
      <c r="H295" s="23" t="n"/>
      <c r="I295" s="23" t="n"/>
      <c r="J295" s="23" t="n"/>
      <c r="K295" s="24">
        <f>IF(COUNT(G295:J295)=0,"",N($E$8)+SUM(G$16:G295)-SUM(I$16:I295))</f>
        <v/>
      </c>
      <c r="L295" s="24">
        <f>IF(COUNT(G295:J295)=0,"",N($E$9)+SUM(H$16:H295)-SUM(J$16:J295))</f>
        <v/>
      </c>
      <c r="M295" s="25">
        <f>IF(COUNT(G295:J295)=0,"",IF(B295="","Enter the date",IF(D295="","Enter who was paid or who paid",IF(F295="","Pick a head of account",IF(O295="?","Pick a head from the list",IF(AND(O295&lt;&gt;"C1",O295&lt;&gt;"C2",N(G295)+N(H295)&gt;0,N(I295)+N(J295)&gt;0),"Put money in and money out on separate rows",IF(K295&lt;0,"Cash in hand below zero: an entry is missing or wrong",IF(AND(O295="C1",ROUND(N(I295)-N(H295),2)&lt;&gt;0),"Cash deposited: cash out and bank in should be equal",IF(AND(O295="C2",ROUND(N(J295)-N(G295),2)&lt;&gt;0),"Cash withdrawn: bank out and cash in should be equal",IF(P295&gt;10000,"Cash paid to this party today is over ₹10,000: not deductible, s.36(4)",IF(Q295&gt;35000,"Cash freight to this transporter today is over ₹35,000: not deductible, s.36(6)",IF(R295&gt;10000,"Asset paid in cash over ₹10,000 today: left out of its cost, s.39(2)",IF(AND(O295="T",N(G295)&gt;=20000),"Loan of ₹20,000 or more taken in cash: barred, s.185",IF(AND(O295="L",N(I295)&gt;=20000),"Loan of ₹20,000 or more repaid in cash: barred, s.188",IF(S295&gt;=200000,"₹2,00,000 or more in cash from this party today: barred, s.186",IF(T295&gt;=200000,"₹2,00,000 or more in cash for this event or order: barred, s.186","OK"))))))))))))))))</f>
        <v/>
      </c>
      <c r="O295">
        <f>IF(F295="","",IFERROR(VLOOKUP(F295,Lists!$A$2:$B$22,2,FALSE),"?"))</f>
        <v/>
      </c>
      <c r="P295">
        <f>IF(OR(O295&lt;&gt;"E",N(I295)=0),0,SUMIFS($I$16:$I$315,$B$16:$B$315,B295,$D$16:$D$315,D295,$O$16:$O$315,"E"))</f>
        <v/>
      </c>
      <c r="Q295">
        <f>IF(OR(O295&lt;&gt;"F",N(I295)=0),0,SUMIFS($I$16:$I$315,$B$16:$B$315,B295,$D$16:$D$315,D295,$O$16:$O$315,"F"))</f>
        <v/>
      </c>
      <c r="R295">
        <f>IF(OR(O295&lt;&gt;"A",N(I295)=0),0,SUMIFS($I$16:$I$315,$B$16:$B$315,B295,$D$16:$D$315,D295,$O$16:$O$315,"A"))</f>
        <v/>
      </c>
      <c r="S295">
        <f>IF(OR(O295&lt;&gt;"S",N(G295)=0),0,SUMIFS($G$16:$G$315,$B$16:$B$315,B295,$D$16:$D$315,D295,$O$16:$O$315,"S"))</f>
        <v/>
      </c>
      <c r="T295">
        <f>IF(OR(O295&lt;&gt;"S",E295="",N(G295)=0),0,SUMIFS($G$16:$G$315,$E$16:$E$315,E295,$O$16:$O$315,"S"))</f>
        <v/>
      </c>
      <c r="U295">
        <f>IF(O295="C2",0,N(G295))</f>
        <v/>
      </c>
      <c r="V295">
        <f>IF(O295="C1",0,N(I295))</f>
        <v/>
      </c>
      <c r="W295">
        <f>IF(O295="C1",0,N(H295))</f>
        <v/>
      </c>
      <c r="X295">
        <f>IF(O295="C2",0,N(J295))</f>
        <v/>
      </c>
      <c r="Y295">
        <f>IF(OR(M295="",M295="OK"),0,1)</f>
        <v/>
      </c>
    </row>
    <row r="296">
      <c r="B296" s="21" t="n"/>
      <c r="C296" s="22" t="n"/>
      <c r="D296" s="14" t="n"/>
      <c r="E296" s="22" t="n"/>
      <c r="F296" s="14" t="n"/>
      <c r="G296" s="23" t="n"/>
      <c r="H296" s="23" t="n"/>
      <c r="I296" s="23" t="n"/>
      <c r="J296" s="23" t="n"/>
      <c r="K296" s="24">
        <f>IF(COUNT(G296:J296)=0,"",N($E$8)+SUM(G$16:G296)-SUM(I$16:I296))</f>
        <v/>
      </c>
      <c r="L296" s="24">
        <f>IF(COUNT(G296:J296)=0,"",N($E$9)+SUM(H$16:H296)-SUM(J$16:J296))</f>
        <v/>
      </c>
      <c r="M296" s="25">
        <f>IF(COUNT(G296:J296)=0,"",IF(B296="","Enter the date",IF(D296="","Enter who was paid or who paid",IF(F296="","Pick a head of account",IF(O296="?","Pick a head from the list",IF(AND(O296&lt;&gt;"C1",O296&lt;&gt;"C2",N(G296)+N(H296)&gt;0,N(I296)+N(J296)&gt;0),"Put money in and money out on separate rows",IF(K296&lt;0,"Cash in hand below zero: an entry is missing or wrong",IF(AND(O296="C1",ROUND(N(I296)-N(H296),2)&lt;&gt;0),"Cash deposited: cash out and bank in should be equal",IF(AND(O296="C2",ROUND(N(J296)-N(G296),2)&lt;&gt;0),"Cash withdrawn: bank out and cash in should be equal",IF(P296&gt;10000,"Cash paid to this party today is over ₹10,000: not deductible, s.36(4)",IF(Q296&gt;35000,"Cash freight to this transporter today is over ₹35,000: not deductible, s.36(6)",IF(R296&gt;10000,"Asset paid in cash over ₹10,000 today: left out of its cost, s.39(2)",IF(AND(O296="T",N(G296)&gt;=20000),"Loan of ₹20,000 or more taken in cash: barred, s.185",IF(AND(O296="L",N(I296)&gt;=20000),"Loan of ₹20,000 or more repaid in cash: barred, s.188",IF(S296&gt;=200000,"₹2,00,000 or more in cash from this party today: barred, s.186",IF(T296&gt;=200000,"₹2,00,000 or more in cash for this event or order: barred, s.186","OK"))))))))))))))))</f>
        <v/>
      </c>
      <c r="O296">
        <f>IF(F296="","",IFERROR(VLOOKUP(F296,Lists!$A$2:$B$22,2,FALSE),"?"))</f>
        <v/>
      </c>
      <c r="P296">
        <f>IF(OR(O296&lt;&gt;"E",N(I296)=0),0,SUMIFS($I$16:$I$315,$B$16:$B$315,B296,$D$16:$D$315,D296,$O$16:$O$315,"E"))</f>
        <v/>
      </c>
      <c r="Q296">
        <f>IF(OR(O296&lt;&gt;"F",N(I296)=0),0,SUMIFS($I$16:$I$315,$B$16:$B$315,B296,$D$16:$D$315,D296,$O$16:$O$315,"F"))</f>
        <v/>
      </c>
      <c r="R296">
        <f>IF(OR(O296&lt;&gt;"A",N(I296)=0),0,SUMIFS($I$16:$I$315,$B$16:$B$315,B296,$D$16:$D$315,D296,$O$16:$O$315,"A"))</f>
        <v/>
      </c>
      <c r="S296">
        <f>IF(OR(O296&lt;&gt;"S",N(G296)=0),0,SUMIFS($G$16:$G$315,$B$16:$B$315,B296,$D$16:$D$315,D296,$O$16:$O$315,"S"))</f>
        <v/>
      </c>
      <c r="T296">
        <f>IF(OR(O296&lt;&gt;"S",E296="",N(G296)=0),0,SUMIFS($G$16:$G$315,$E$16:$E$315,E296,$O$16:$O$315,"S"))</f>
        <v/>
      </c>
      <c r="U296">
        <f>IF(O296="C2",0,N(G296))</f>
        <v/>
      </c>
      <c r="V296">
        <f>IF(O296="C1",0,N(I296))</f>
        <v/>
      </c>
      <c r="W296">
        <f>IF(O296="C1",0,N(H296))</f>
        <v/>
      </c>
      <c r="X296">
        <f>IF(O296="C2",0,N(J296))</f>
        <v/>
      </c>
      <c r="Y296">
        <f>IF(OR(M296="",M296="OK"),0,1)</f>
        <v/>
      </c>
    </row>
    <row r="297">
      <c r="B297" s="21" t="n"/>
      <c r="C297" s="22" t="n"/>
      <c r="D297" s="14" t="n"/>
      <c r="E297" s="22" t="n"/>
      <c r="F297" s="14" t="n"/>
      <c r="G297" s="23" t="n"/>
      <c r="H297" s="23" t="n"/>
      <c r="I297" s="23" t="n"/>
      <c r="J297" s="23" t="n"/>
      <c r="K297" s="24">
        <f>IF(COUNT(G297:J297)=0,"",N($E$8)+SUM(G$16:G297)-SUM(I$16:I297))</f>
        <v/>
      </c>
      <c r="L297" s="24">
        <f>IF(COUNT(G297:J297)=0,"",N($E$9)+SUM(H$16:H297)-SUM(J$16:J297))</f>
        <v/>
      </c>
      <c r="M297" s="25">
        <f>IF(COUNT(G297:J297)=0,"",IF(B297="","Enter the date",IF(D297="","Enter who was paid or who paid",IF(F297="","Pick a head of account",IF(O297="?","Pick a head from the list",IF(AND(O297&lt;&gt;"C1",O297&lt;&gt;"C2",N(G297)+N(H297)&gt;0,N(I297)+N(J297)&gt;0),"Put money in and money out on separate rows",IF(K297&lt;0,"Cash in hand below zero: an entry is missing or wrong",IF(AND(O297="C1",ROUND(N(I297)-N(H297),2)&lt;&gt;0),"Cash deposited: cash out and bank in should be equal",IF(AND(O297="C2",ROUND(N(J297)-N(G297),2)&lt;&gt;0),"Cash withdrawn: bank out and cash in should be equal",IF(P297&gt;10000,"Cash paid to this party today is over ₹10,000: not deductible, s.36(4)",IF(Q297&gt;35000,"Cash freight to this transporter today is over ₹35,000: not deductible, s.36(6)",IF(R297&gt;10000,"Asset paid in cash over ₹10,000 today: left out of its cost, s.39(2)",IF(AND(O297="T",N(G297)&gt;=20000),"Loan of ₹20,000 or more taken in cash: barred, s.185",IF(AND(O297="L",N(I297)&gt;=20000),"Loan of ₹20,000 or more repaid in cash: barred, s.188",IF(S297&gt;=200000,"₹2,00,000 or more in cash from this party today: barred, s.186",IF(T297&gt;=200000,"₹2,00,000 or more in cash for this event or order: barred, s.186","OK"))))))))))))))))</f>
        <v/>
      </c>
      <c r="O297">
        <f>IF(F297="","",IFERROR(VLOOKUP(F297,Lists!$A$2:$B$22,2,FALSE),"?"))</f>
        <v/>
      </c>
      <c r="P297">
        <f>IF(OR(O297&lt;&gt;"E",N(I297)=0),0,SUMIFS($I$16:$I$315,$B$16:$B$315,B297,$D$16:$D$315,D297,$O$16:$O$315,"E"))</f>
        <v/>
      </c>
      <c r="Q297">
        <f>IF(OR(O297&lt;&gt;"F",N(I297)=0),0,SUMIFS($I$16:$I$315,$B$16:$B$315,B297,$D$16:$D$315,D297,$O$16:$O$315,"F"))</f>
        <v/>
      </c>
      <c r="R297">
        <f>IF(OR(O297&lt;&gt;"A",N(I297)=0),0,SUMIFS($I$16:$I$315,$B$16:$B$315,B297,$D$16:$D$315,D297,$O$16:$O$315,"A"))</f>
        <v/>
      </c>
      <c r="S297">
        <f>IF(OR(O297&lt;&gt;"S",N(G297)=0),0,SUMIFS($G$16:$G$315,$B$16:$B$315,B297,$D$16:$D$315,D297,$O$16:$O$315,"S"))</f>
        <v/>
      </c>
      <c r="T297">
        <f>IF(OR(O297&lt;&gt;"S",E297="",N(G297)=0),0,SUMIFS($G$16:$G$315,$E$16:$E$315,E297,$O$16:$O$315,"S"))</f>
        <v/>
      </c>
      <c r="U297">
        <f>IF(O297="C2",0,N(G297))</f>
        <v/>
      </c>
      <c r="V297">
        <f>IF(O297="C1",0,N(I297))</f>
        <v/>
      </c>
      <c r="W297">
        <f>IF(O297="C1",0,N(H297))</f>
        <v/>
      </c>
      <c r="X297">
        <f>IF(O297="C2",0,N(J297))</f>
        <v/>
      </c>
      <c r="Y297">
        <f>IF(OR(M297="",M297="OK"),0,1)</f>
        <v/>
      </c>
    </row>
    <row r="298">
      <c r="B298" s="21" t="n"/>
      <c r="C298" s="22" t="n"/>
      <c r="D298" s="14" t="n"/>
      <c r="E298" s="22" t="n"/>
      <c r="F298" s="14" t="n"/>
      <c r="G298" s="23" t="n"/>
      <c r="H298" s="23" t="n"/>
      <c r="I298" s="23" t="n"/>
      <c r="J298" s="23" t="n"/>
      <c r="K298" s="24">
        <f>IF(COUNT(G298:J298)=0,"",N($E$8)+SUM(G$16:G298)-SUM(I$16:I298))</f>
        <v/>
      </c>
      <c r="L298" s="24">
        <f>IF(COUNT(G298:J298)=0,"",N($E$9)+SUM(H$16:H298)-SUM(J$16:J298))</f>
        <v/>
      </c>
      <c r="M298" s="25">
        <f>IF(COUNT(G298:J298)=0,"",IF(B298="","Enter the date",IF(D298="","Enter who was paid or who paid",IF(F298="","Pick a head of account",IF(O298="?","Pick a head from the list",IF(AND(O298&lt;&gt;"C1",O298&lt;&gt;"C2",N(G298)+N(H298)&gt;0,N(I298)+N(J298)&gt;0),"Put money in and money out on separate rows",IF(K298&lt;0,"Cash in hand below zero: an entry is missing or wrong",IF(AND(O298="C1",ROUND(N(I298)-N(H298),2)&lt;&gt;0),"Cash deposited: cash out and bank in should be equal",IF(AND(O298="C2",ROUND(N(J298)-N(G298),2)&lt;&gt;0),"Cash withdrawn: bank out and cash in should be equal",IF(P298&gt;10000,"Cash paid to this party today is over ₹10,000: not deductible, s.36(4)",IF(Q298&gt;35000,"Cash freight to this transporter today is over ₹35,000: not deductible, s.36(6)",IF(R298&gt;10000,"Asset paid in cash over ₹10,000 today: left out of its cost, s.39(2)",IF(AND(O298="T",N(G298)&gt;=20000),"Loan of ₹20,000 or more taken in cash: barred, s.185",IF(AND(O298="L",N(I298)&gt;=20000),"Loan of ₹20,000 or more repaid in cash: barred, s.188",IF(S298&gt;=200000,"₹2,00,000 or more in cash from this party today: barred, s.186",IF(T298&gt;=200000,"₹2,00,000 or more in cash for this event or order: barred, s.186","OK"))))))))))))))))</f>
        <v/>
      </c>
      <c r="O298">
        <f>IF(F298="","",IFERROR(VLOOKUP(F298,Lists!$A$2:$B$22,2,FALSE),"?"))</f>
        <v/>
      </c>
      <c r="P298">
        <f>IF(OR(O298&lt;&gt;"E",N(I298)=0),0,SUMIFS($I$16:$I$315,$B$16:$B$315,B298,$D$16:$D$315,D298,$O$16:$O$315,"E"))</f>
        <v/>
      </c>
      <c r="Q298">
        <f>IF(OR(O298&lt;&gt;"F",N(I298)=0),0,SUMIFS($I$16:$I$315,$B$16:$B$315,B298,$D$16:$D$315,D298,$O$16:$O$315,"F"))</f>
        <v/>
      </c>
      <c r="R298">
        <f>IF(OR(O298&lt;&gt;"A",N(I298)=0),0,SUMIFS($I$16:$I$315,$B$16:$B$315,B298,$D$16:$D$315,D298,$O$16:$O$315,"A"))</f>
        <v/>
      </c>
      <c r="S298">
        <f>IF(OR(O298&lt;&gt;"S",N(G298)=0),0,SUMIFS($G$16:$G$315,$B$16:$B$315,B298,$D$16:$D$315,D298,$O$16:$O$315,"S"))</f>
        <v/>
      </c>
      <c r="T298">
        <f>IF(OR(O298&lt;&gt;"S",E298="",N(G298)=0),0,SUMIFS($G$16:$G$315,$E$16:$E$315,E298,$O$16:$O$315,"S"))</f>
        <v/>
      </c>
      <c r="U298">
        <f>IF(O298="C2",0,N(G298))</f>
        <v/>
      </c>
      <c r="V298">
        <f>IF(O298="C1",0,N(I298))</f>
        <v/>
      </c>
      <c r="W298">
        <f>IF(O298="C1",0,N(H298))</f>
        <v/>
      </c>
      <c r="X298">
        <f>IF(O298="C2",0,N(J298))</f>
        <v/>
      </c>
      <c r="Y298">
        <f>IF(OR(M298="",M298="OK"),0,1)</f>
        <v/>
      </c>
    </row>
    <row r="299">
      <c r="B299" s="21" t="n"/>
      <c r="C299" s="22" t="n"/>
      <c r="D299" s="14" t="n"/>
      <c r="E299" s="22" t="n"/>
      <c r="F299" s="14" t="n"/>
      <c r="G299" s="23" t="n"/>
      <c r="H299" s="23" t="n"/>
      <c r="I299" s="23" t="n"/>
      <c r="J299" s="23" t="n"/>
      <c r="K299" s="24">
        <f>IF(COUNT(G299:J299)=0,"",N($E$8)+SUM(G$16:G299)-SUM(I$16:I299))</f>
        <v/>
      </c>
      <c r="L299" s="24">
        <f>IF(COUNT(G299:J299)=0,"",N($E$9)+SUM(H$16:H299)-SUM(J$16:J299))</f>
        <v/>
      </c>
      <c r="M299" s="25">
        <f>IF(COUNT(G299:J299)=0,"",IF(B299="","Enter the date",IF(D299="","Enter who was paid or who paid",IF(F299="","Pick a head of account",IF(O299="?","Pick a head from the list",IF(AND(O299&lt;&gt;"C1",O299&lt;&gt;"C2",N(G299)+N(H299)&gt;0,N(I299)+N(J299)&gt;0),"Put money in and money out on separate rows",IF(K299&lt;0,"Cash in hand below zero: an entry is missing or wrong",IF(AND(O299="C1",ROUND(N(I299)-N(H299),2)&lt;&gt;0),"Cash deposited: cash out and bank in should be equal",IF(AND(O299="C2",ROUND(N(J299)-N(G299),2)&lt;&gt;0),"Cash withdrawn: bank out and cash in should be equal",IF(P299&gt;10000,"Cash paid to this party today is over ₹10,000: not deductible, s.36(4)",IF(Q299&gt;35000,"Cash freight to this transporter today is over ₹35,000: not deductible, s.36(6)",IF(R299&gt;10000,"Asset paid in cash over ₹10,000 today: left out of its cost, s.39(2)",IF(AND(O299="T",N(G299)&gt;=20000),"Loan of ₹20,000 or more taken in cash: barred, s.185",IF(AND(O299="L",N(I299)&gt;=20000),"Loan of ₹20,000 or more repaid in cash: barred, s.188",IF(S299&gt;=200000,"₹2,00,000 or more in cash from this party today: barred, s.186",IF(T299&gt;=200000,"₹2,00,000 or more in cash for this event or order: barred, s.186","OK"))))))))))))))))</f>
        <v/>
      </c>
      <c r="O299">
        <f>IF(F299="","",IFERROR(VLOOKUP(F299,Lists!$A$2:$B$22,2,FALSE),"?"))</f>
        <v/>
      </c>
      <c r="P299">
        <f>IF(OR(O299&lt;&gt;"E",N(I299)=0),0,SUMIFS($I$16:$I$315,$B$16:$B$315,B299,$D$16:$D$315,D299,$O$16:$O$315,"E"))</f>
        <v/>
      </c>
      <c r="Q299">
        <f>IF(OR(O299&lt;&gt;"F",N(I299)=0),0,SUMIFS($I$16:$I$315,$B$16:$B$315,B299,$D$16:$D$315,D299,$O$16:$O$315,"F"))</f>
        <v/>
      </c>
      <c r="R299">
        <f>IF(OR(O299&lt;&gt;"A",N(I299)=0),0,SUMIFS($I$16:$I$315,$B$16:$B$315,B299,$D$16:$D$315,D299,$O$16:$O$315,"A"))</f>
        <v/>
      </c>
      <c r="S299">
        <f>IF(OR(O299&lt;&gt;"S",N(G299)=0),0,SUMIFS($G$16:$G$315,$B$16:$B$315,B299,$D$16:$D$315,D299,$O$16:$O$315,"S"))</f>
        <v/>
      </c>
      <c r="T299">
        <f>IF(OR(O299&lt;&gt;"S",E299="",N(G299)=0),0,SUMIFS($G$16:$G$315,$E$16:$E$315,E299,$O$16:$O$315,"S"))</f>
        <v/>
      </c>
      <c r="U299">
        <f>IF(O299="C2",0,N(G299))</f>
        <v/>
      </c>
      <c r="V299">
        <f>IF(O299="C1",0,N(I299))</f>
        <v/>
      </c>
      <c r="W299">
        <f>IF(O299="C1",0,N(H299))</f>
        <v/>
      </c>
      <c r="X299">
        <f>IF(O299="C2",0,N(J299))</f>
        <v/>
      </c>
      <c r="Y299">
        <f>IF(OR(M299="",M299="OK"),0,1)</f>
        <v/>
      </c>
    </row>
    <row r="300">
      <c r="B300" s="21" t="n"/>
      <c r="C300" s="22" t="n"/>
      <c r="D300" s="14" t="n"/>
      <c r="E300" s="22" t="n"/>
      <c r="F300" s="14" t="n"/>
      <c r="G300" s="23" t="n"/>
      <c r="H300" s="23" t="n"/>
      <c r="I300" s="23" t="n"/>
      <c r="J300" s="23" t="n"/>
      <c r="K300" s="24">
        <f>IF(COUNT(G300:J300)=0,"",N($E$8)+SUM(G$16:G300)-SUM(I$16:I300))</f>
        <v/>
      </c>
      <c r="L300" s="24">
        <f>IF(COUNT(G300:J300)=0,"",N($E$9)+SUM(H$16:H300)-SUM(J$16:J300))</f>
        <v/>
      </c>
      <c r="M300" s="25">
        <f>IF(COUNT(G300:J300)=0,"",IF(B300="","Enter the date",IF(D300="","Enter who was paid or who paid",IF(F300="","Pick a head of account",IF(O300="?","Pick a head from the list",IF(AND(O300&lt;&gt;"C1",O300&lt;&gt;"C2",N(G300)+N(H300)&gt;0,N(I300)+N(J300)&gt;0),"Put money in and money out on separate rows",IF(K300&lt;0,"Cash in hand below zero: an entry is missing or wrong",IF(AND(O300="C1",ROUND(N(I300)-N(H300),2)&lt;&gt;0),"Cash deposited: cash out and bank in should be equal",IF(AND(O300="C2",ROUND(N(J300)-N(G300),2)&lt;&gt;0),"Cash withdrawn: bank out and cash in should be equal",IF(P300&gt;10000,"Cash paid to this party today is over ₹10,000: not deductible, s.36(4)",IF(Q300&gt;35000,"Cash freight to this transporter today is over ₹35,000: not deductible, s.36(6)",IF(R300&gt;10000,"Asset paid in cash over ₹10,000 today: left out of its cost, s.39(2)",IF(AND(O300="T",N(G300)&gt;=20000),"Loan of ₹20,000 or more taken in cash: barred, s.185",IF(AND(O300="L",N(I300)&gt;=20000),"Loan of ₹20,000 or more repaid in cash: barred, s.188",IF(S300&gt;=200000,"₹2,00,000 or more in cash from this party today: barred, s.186",IF(T300&gt;=200000,"₹2,00,000 or more in cash for this event or order: barred, s.186","OK"))))))))))))))))</f>
        <v/>
      </c>
      <c r="O300">
        <f>IF(F300="","",IFERROR(VLOOKUP(F300,Lists!$A$2:$B$22,2,FALSE),"?"))</f>
        <v/>
      </c>
      <c r="P300">
        <f>IF(OR(O300&lt;&gt;"E",N(I300)=0),0,SUMIFS($I$16:$I$315,$B$16:$B$315,B300,$D$16:$D$315,D300,$O$16:$O$315,"E"))</f>
        <v/>
      </c>
      <c r="Q300">
        <f>IF(OR(O300&lt;&gt;"F",N(I300)=0),0,SUMIFS($I$16:$I$315,$B$16:$B$315,B300,$D$16:$D$315,D300,$O$16:$O$315,"F"))</f>
        <v/>
      </c>
      <c r="R300">
        <f>IF(OR(O300&lt;&gt;"A",N(I300)=0),0,SUMIFS($I$16:$I$315,$B$16:$B$315,B300,$D$16:$D$315,D300,$O$16:$O$315,"A"))</f>
        <v/>
      </c>
      <c r="S300">
        <f>IF(OR(O300&lt;&gt;"S",N(G300)=0),0,SUMIFS($G$16:$G$315,$B$16:$B$315,B300,$D$16:$D$315,D300,$O$16:$O$315,"S"))</f>
        <v/>
      </c>
      <c r="T300">
        <f>IF(OR(O300&lt;&gt;"S",E300="",N(G300)=0),0,SUMIFS($G$16:$G$315,$E$16:$E$315,E300,$O$16:$O$315,"S"))</f>
        <v/>
      </c>
      <c r="U300">
        <f>IF(O300="C2",0,N(G300))</f>
        <v/>
      </c>
      <c r="V300">
        <f>IF(O300="C1",0,N(I300))</f>
        <v/>
      </c>
      <c r="W300">
        <f>IF(O300="C1",0,N(H300))</f>
        <v/>
      </c>
      <c r="X300">
        <f>IF(O300="C2",0,N(J300))</f>
        <v/>
      </c>
      <c r="Y300">
        <f>IF(OR(M300="",M300="OK"),0,1)</f>
        <v/>
      </c>
    </row>
    <row r="301">
      <c r="B301" s="21" t="n"/>
      <c r="C301" s="22" t="n"/>
      <c r="D301" s="14" t="n"/>
      <c r="E301" s="22" t="n"/>
      <c r="F301" s="14" t="n"/>
      <c r="G301" s="23" t="n"/>
      <c r="H301" s="23" t="n"/>
      <c r="I301" s="23" t="n"/>
      <c r="J301" s="23" t="n"/>
      <c r="K301" s="24">
        <f>IF(COUNT(G301:J301)=0,"",N($E$8)+SUM(G$16:G301)-SUM(I$16:I301))</f>
        <v/>
      </c>
      <c r="L301" s="24">
        <f>IF(COUNT(G301:J301)=0,"",N($E$9)+SUM(H$16:H301)-SUM(J$16:J301))</f>
        <v/>
      </c>
      <c r="M301" s="25">
        <f>IF(COUNT(G301:J301)=0,"",IF(B301="","Enter the date",IF(D301="","Enter who was paid or who paid",IF(F301="","Pick a head of account",IF(O301="?","Pick a head from the list",IF(AND(O301&lt;&gt;"C1",O301&lt;&gt;"C2",N(G301)+N(H301)&gt;0,N(I301)+N(J301)&gt;0),"Put money in and money out on separate rows",IF(K301&lt;0,"Cash in hand below zero: an entry is missing or wrong",IF(AND(O301="C1",ROUND(N(I301)-N(H301),2)&lt;&gt;0),"Cash deposited: cash out and bank in should be equal",IF(AND(O301="C2",ROUND(N(J301)-N(G301),2)&lt;&gt;0),"Cash withdrawn: bank out and cash in should be equal",IF(P301&gt;10000,"Cash paid to this party today is over ₹10,000: not deductible, s.36(4)",IF(Q301&gt;35000,"Cash freight to this transporter today is over ₹35,000: not deductible, s.36(6)",IF(R301&gt;10000,"Asset paid in cash over ₹10,000 today: left out of its cost, s.39(2)",IF(AND(O301="T",N(G301)&gt;=20000),"Loan of ₹20,000 or more taken in cash: barred, s.185",IF(AND(O301="L",N(I301)&gt;=20000),"Loan of ₹20,000 or more repaid in cash: barred, s.188",IF(S301&gt;=200000,"₹2,00,000 or more in cash from this party today: barred, s.186",IF(T301&gt;=200000,"₹2,00,000 or more in cash for this event or order: barred, s.186","OK"))))))))))))))))</f>
        <v/>
      </c>
      <c r="O301">
        <f>IF(F301="","",IFERROR(VLOOKUP(F301,Lists!$A$2:$B$22,2,FALSE),"?"))</f>
        <v/>
      </c>
      <c r="P301">
        <f>IF(OR(O301&lt;&gt;"E",N(I301)=0),0,SUMIFS($I$16:$I$315,$B$16:$B$315,B301,$D$16:$D$315,D301,$O$16:$O$315,"E"))</f>
        <v/>
      </c>
      <c r="Q301">
        <f>IF(OR(O301&lt;&gt;"F",N(I301)=0),0,SUMIFS($I$16:$I$315,$B$16:$B$315,B301,$D$16:$D$315,D301,$O$16:$O$315,"F"))</f>
        <v/>
      </c>
      <c r="R301">
        <f>IF(OR(O301&lt;&gt;"A",N(I301)=0),0,SUMIFS($I$16:$I$315,$B$16:$B$315,B301,$D$16:$D$315,D301,$O$16:$O$315,"A"))</f>
        <v/>
      </c>
      <c r="S301">
        <f>IF(OR(O301&lt;&gt;"S",N(G301)=0),0,SUMIFS($G$16:$G$315,$B$16:$B$315,B301,$D$16:$D$315,D301,$O$16:$O$315,"S"))</f>
        <v/>
      </c>
      <c r="T301">
        <f>IF(OR(O301&lt;&gt;"S",E301="",N(G301)=0),0,SUMIFS($G$16:$G$315,$E$16:$E$315,E301,$O$16:$O$315,"S"))</f>
        <v/>
      </c>
      <c r="U301">
        <f>IF(O301="C2",0,N(G301))</f>
        <v/>
      </c>
      <c r="V301">
        <f>IF(O301="C1",0,N(I301))</f>
        <v/>
      </c>
      <c r="W301">
        <f>IF(O301="C1",0,N(H301))</f>
        <v/>
      </c>
      <c r="X301">
        <f>IF(O301="C2",0,N(J301))</f>
        <v/>
      </c>
      <c r="Y301">
        <f>IF(OR(M301="",M301="OK"),0,1)</f>
        <v/>
      </c>
    </row>
    <row r="302">
      <c r="B302" s="21" t="n"/>
      <c r="C302" s="22" t="n"/>
      <c r="D302" s="14" t="n"/>
      <c r="E302" s="22" t="n"/>
      <c r="F302" s="14" t="n"/>
      <c r="G302" s="23" t="n"/>
      <c r="H302" s="23" t="n"/>
      <c r="I302" s="23" t="n"/>
      <c r="J302" s="23" t="n"/>
      <c r="K302" s="24">
        <f>IF(COUNT(G302:J302)=0,"",N($E$8)+SUM(G$16:G302)-SUM(I$16:I302))</f>
        <v/>
      </c>
      <c r="L302" s="24">
        <f>IF(COUNT(G302:J302)=0,"",N($E$9)+SUM(H$16:H302)-SUM(J$16:J302))</f>
        <v/>
      </c>
      <c r="M302" s="25">
        <f>IF(COUNT(G302:J302)=0,"",IF(B302="","Enter the date",IF(D302="","Enter who was paid or who paid",IF(F302="","Pick a head of account",IF(O302="?","Pick a head from the list",IF(AND(O302&lt;&gt;"C1",O302&lt;&gt;"C2",N(G302)+N(H302)&gt;0,N(I302)+N(J302)&gt;0),"Put money in and money out on separate rows",IF(K302&lt;0,"Cash in hand below zero: an entry is missing or wrong",IF(AND(O302="C1",ROUND(N(I302)-N(H302),2)&lt;&gt;0),"Cash deposited: cash out and bank in should be equal",IF(AND(O302="C2",ROUND(N(J302)-N(G302),2)&lt;&gt;0),"Cash withdrawn: bank out and cash in should be equal",IF(P302&gt;10000,"Cash paid to this party today is over ₹10,000: not deductible, s.36(4)",IF(Q302&gt;35000,"Cash freight to this transporter today is over ₹35,000: not deductible, s.36(6)",IF(R302&gt;10000,"Asset paid in cash over ₹10,000 today: left out of its cost, s.39(2)",IF(AND(O302="T",N(G302)&gt;=20000),"Loan of ₹20,000 or more taken in cash: barred, s.185",IF(AND(O302="L",N(I302)&gt;=20000),"Loan of ₹20,000 or more repaid in cash: barred, s.188",IF(S302&gt;=200000,"₹2,00,000 or more in cash from this party today: barred, s.186",IF(T302&gt;=200000,"₹2,00,000 or more in cash for this event or order: barred, s.186","OK"))))))))))))))))</f>
        <v/>
      </c>
      <c r="O302">
        <f>IF(F302="","",IFERROR(VLOOKUP(F302,Lists!$A$2:$B$22,2,FALSE),"?"))</f>
        <v/>
      </c>
      <c r="P302">
        <f>IF(OR(O302&lt;&gt;"E",N(I302)=0),0,SUMIFS($I$16:$I$315,$B$16:$B$315,B302,$D$16:$D$315,D302,$O$16:$O$315,"E"))</f>
        <v/>
      </c>
      <c r="Q302">
        <f>IF(OR(O302&lt;&gt;"F",N(I302)=0),0,SUMIFS($I$16:$I$315,$B$16:$B$315,B302,$D$16:$D$315,D302,$O$16:$O$315,"F"))</f>
        <v/>
      </c>
      <c r="R302">
        <f>IF(OR(O302&lt;&gt;"A",N(I302)=0),0,SUMIFS($I$16:$I$315,$B$16:$B$315,B302,$D$16:$D$315,D302,$O$16:$O$315,"A"))</f>
        <v/>
      </c>
      <c r="S302">
        <f>IF(OR(O302&lt;&gt;"S",N(G302)=0),0,SUMIFS($G$16:$G$315,$B$16:$B$315,B302,$D$16:$D$315,D302,$O$16:$O$315,"S"))</f>
        <v/>
      </c>
      <c r="T302">
        <f>IF(OR(O302&lt;&gt;"S",E302="",N(G302)=0),0,SUMIFS($G$16:$G$315,$E$16:$E$315,E302,$O$16:$O$315,"S"))</f>
        <v/>
      </c>
      <c r="U302">
        <f>IF(O302="C2",0,N(G302))</f>
        <v/>
      </c>
      <c r="V302">
        <f>IF(O302="C1",0,N(I302))</f>
        <v/>
      </c>
      <c r="W302">
        <f>IF(O302="C1",0,N(H302))</f>
        <v/>
      </c>
      <c r="X302">
        <f>IF(O302="C2",0,N(J302))</f>
        <v/>
      </c>
      <c r="Y302">
        <f>IF(OR(M302="",M302="OK"),0,1)</f>
        <v/>
      </c>
    </row>
    <row r="303">
      <c r="B303" s="21" t="n"/>
      <c r="C303" s="22" t="n"/>
      <c r="D303" s="14" t="n"/>
      <c r="E303" s="22" t="n"/>
      <c r="F303" s="14" t="n"/>
      <c r="G303" s="23" t="n"/>
      <c r="H303" s="23" t="n"/>
      <c r="I303" s="23" t="n"/>
      <c r="J303" s="23" t="n"/>
      <c r="K303" s="24">
        <f>IF(COUNT(G303:J303)=0,"",N($E$8)+SUM(G$16:G303)-SUM(I$16:I303))</f>
        <v/>
      </c>
      <c r="L303" s="24">
        <f>IF(COUNT(G303:J303)=0,"",N($E$9)+SUM(H$16:H303)-SUM(J$16:J303))</f>
        <v/>
      </c>
      <c r="M303" s="25">
        <f>IF(COUNT(G303:J303)=0,"",IF(B303="","Enter the date",IF(D303="","Enter who was paid or who paid",IF(F303="","Pick a head of account",IF(O303="?","Pick a head from the list",IF(AND(O303&lt;&gt;"C1",O303&lt;&gt;"C2",N(G303)+N(H303)&gt;0,N(I303)+N(J303)&gt;0),"Put money in and money out on separate rows",IF(K303&lt;0,"Cash in hand below zero: an entry is missing or wrong",IF(AND(O303="C1",ROUND(N(I303)-N(H303),2)&lt;&gt;0),"Cash deposited: cash out and bank in should be equal",IF(AND(O303="C2",ROUND(N(J303)-N(G303),2)&lt;&gt;0),"Cash withdrawn: bank out and cash in should be equal",IF(P303&gt;10000,"Cash paid to this party today is over ₹10,000: not deductible, s.36(4)",IF(Q303&gt;35000,"Cash freight to this transporter today is over ₹35,000: not deductible, s.36(6)",IF(R303&gt;10000,"Asset paid in cash over ₹10,000 today: left out of its cost, s.39(2)",IF(AND(O303="T",N(G303)&gt;=20000),"Loan of ₹20,000 or more taken in cash: barred, s.185",IF(AND(O303="L",N(I303)&gt;=20000),"Loan of ₹20,000 or more repaid in cash: barred, s.188",IF(S303&gt;=200000,"₹2,00,000 or more in cash from this party today: barred, s.186",IF(T303&gt;=200000,"₹2,00,000 or more in cash for this event or order: barred, s.186","OK"))))))))))))))))</f>
        <v/>
      </c>
      <c r="O303">
        <f>IF(F303="","",IFERROR(VLOOKUP(F303,Lists!$A$2:$B$22,2,FALSE),"?"))</f>
        <v/>
      </c>
      <c r="P303">
        <f>IF(OR(O303&lt;&gt;"E",N(I303)=0),0,SUMIFS($I$16:$I$315,$B$16:$B$315,B303,$D$16:$D$315,D303,$O$16:$O$315,"E"))</f>
        <v/>
      </c>
      <c r="Q303">
        <f>IF(OR(O303&lt;&gt;"F",N(I303)=0),0,SUMIFS($I$16:$I$315,$B$16:$B$315,B303,$D$16:$D$315,D303,$O$16:$O$315,"F"))</f>
        <v/>
      </c>
      <c r="R303">
        <f>IF(OR(O303&lt;&gt;"A",N(I303)=0),0,SUMIFS($I$16:$I$315,$B$16:$B$315,B303,$D$16:$D$315,D303,$O$16:$O$315,"A"))</f>
        <v/>
      </c>
      <c r="S303">
        <f>IF(OR(O303&lt;&gt;"S",N(G303)=0),0,SUMIFS($G$16:$G$315,$B$16:$B$315,B303,$D$16:$D$315,D303,$O$16:$O$315,"S"))</f>
        <v/>
      </c>
      <c r="T303">
        <f>IF(OR(O303&lt;&gt;"S",E303="",N(G303)=0),0,SUMIFS($G$16:$G$315,$E$16:$E$315,E303,$O$16:$O$315,"S"))</f>
        <v/>
      </c>
      <c r="U303">
        <f>IF(O303="C2",0,N(G303))</f>
        <v/>
      </c>
      <c r="V303">
        <f>IF(O303="C1",0,N(I303))</f>
        <v/>
      </c>
      <c r="W303">
        <f>IF(O303="C1",0,N(H303))</f>
        <v/>
      </c>
      <c r="X303">
        <f>IF(O303="C2",0,N(J303))</f>
        <v/>
      </c>
      <c r="Y303">
        <f>IF(OR(M303="",M303="OK"),0,1)</f>
        <v/>
      </c>
    </row>
    <row r="304">
      <c r="B304" s="21" t="n"/>
      <c r="C304" s="22" t="n"/>
      <c r="D304" s="14" t="n"/>
      <c r="E304" s="22" t="n"/>
      <c r="F304" s="14" t="n"/>
      <c r="G304" s="23" t="n"/>
      <c r="H304" s="23" t="n"/>
      <c r="I304" s="23" t="n"/>
      <c r="J304" s="23" t="n"/>
      <c r="K304" s="24">
        <f>IF(COUNT(G304:J304)=0,"",N($E$8)+SUM(G$16:G304)-SUM(I$16:I304))</f>
        <v/>
      </c>
      <c r="L304" s="24">
        <f>IF(COUNT(G304:J304)=0,"",N($E$9)+SUM(H$16:H304)-SUM(J$16:J304))</f>
        <v/>
      </c>
      <c r="M304" s="25">
        <f>IF(COUNT(G304:J304)=0,"",IF(B304="","Enter the date",IF(D304="","Enter who was paid or who paid",IF(F304="","Pick a head of account",IF(O304="?","Pick a head from the list",IF(AND(O304&lt;&gt;"C1",O304&lt;&gt;"C2",N(G304)+N(H304)&gt;0,N(I304)+N(J304)&gt;0),"Put money in and money out on separate rows",IF(K304&lt;0,"Cash in hand below zero: an entry is missing or wrong",IF(AND(O304="C1",ROUND(N(I304)-N(H304),2)&lt;&gt;0),"Cash deposited: cash out and bank in should be equal",IF(AND(O304="C2",ROUND(N(J304)-N(G304),2)&lt;&gt;0),"Cash withdrawn: bank out and cash in should be equal",IF(P304&gt;10000,"Cash paid to this party today is over ₹10,000: not deductible, s.36(4)",IF(Q304&gt;35000,"Cash freight to this transporter today is over ₹35,000: not deductible, s.36(6)",IF(R304&gt;10000,"Asset paid in cash over ₹10,000 today: left out of its cost, s.39(2)",IF(AND(O304="T",N(G304)&gt;=20000),"Loan of ₹20,000 or more taken in cash: barred, s.185",IF(AND(O304="L",N(I304)&gt;=20000),"Loan of ₹20,000 or more repaid in cash: barred, s.188",IF(S304&gt;=200000,"₹2,00,000 or more in cash from this party today: barred, s.186",IF(T304&gt;=200000,"₹2,00,000 or more in cash for this event or order: barred, s.186","OK"))))))))))))))))</f>
        <v/>
      </c>
      <c r="O304">
        <f>IF(F304="","",IFERROR(VLOOKUP(F304,Lists!$A$2:$B$22,2,FALSE),"?"))</f>
        <v/>
      </c>
      <c r="P304">
        <f>IF(OR(O304&lt;&gt;"E",N(I304)=0),0,SUMIFS($I$16:$I$315,$B$16:$B$315,B304,$D$16:$D$315,D304,$O$16:$O$315,"E"))</f>
        <v/>
      </c>
      <c r="Q304">
        <f>IF(OR(O304&lt;&gt;"F",N(I304)=0),0,SUMIFS($I$16:$I$315,$B$16:$B$315,B304,$D$16:$D$315,D304,$O$16:$O$315,"F"))</f>
        <v/>
      </c>
      <c r="R304">
        <f>IF(OR(O304&lt;&gt;"A",N(I304)=0),0,SUMIFS($I$16:$I$315,$B$16:$B$315,B304,$D$16:$D$315,D304,$O$16:$O$315,"A"))</f>
        <v/>
      </c>
      <c r="S304">
        <f>IF(OR(O304&lt;&gt;"S",N(G304)=0),0,SUMIFS($G$16:$G$315,$B$16:$B$315,B304,$D$16:$D$315,D304,$O$16:$O$315,"S"))</f>
        <v/>
      </c>
      <c r="T304">
        <f>IF(OR(O304&lt;&gt;"S",E304="",N(G304)=0),0,SUMIFS($G$16:$G$315,$E$16:$E$315,E304,$O$16:$O$315,"S"))</f>
        <v/>
      </c>
      <c r="U304">
        <f>IF(O304="C2",0,N(G304))</f>
        <v/>
      </c>
      <c r="V304">
        <f>IF(O304="C1",0,N(I304))</f>
        <v/>
      </c>
      <c r="W304">
        <f>IF(O304="C1",0,N(H304))</f>
        <v/>
      </c>
      <c r="X304">
        <f>IF(O304="C2",0,N(J304))</f>
        <v/>
      </c>
      <c r="Y304">
        <f>IF(OR(M304="",M304="OK"),0,1)</f>
        <v/>
      </c>
    </row>
    <row r="305">
      <c r="B305" s="21" t="n"/>
      <c r="C305" s="22" t="n"/>
      <c r="D305" s="14" t="n"/>
      <c r="E305" s="22" t="n"/>
      <c r="F305" s="14" t="n"/>
      <c r="G305" s="23" t="n"/>
      <c r="H305" s="23" t="n"/>
      <c r="I305" s="23" t="n"/>
      <c r="J305" s="23" t="n"/>
      <c r="K305" s="24">
        <f>IF(COUNT(G305:J305)=0,"",N($E$8)+SUM(G$16:G305)-SUM(I$16:I305))</f>
        <v/>
      </c>
      <c r="L305" s="24">
        <f>IF(COUNT(G305:J305)=0,"",N($E$9)+SUM(H$16:H305)-SUM(J$16:J305))</f>
        <v/>
      </c>
      <c r="M305" s="25">
        <f>IF(COUNT(G305:J305)=0,"",IF(B305="","Enter the date",IF(D305="","Enter who was paid or who paid",IF(F305="","Pick a head of account",IF(O305="?","Pick a head from the list",IF(AND(O305&lt;&gt;"C1",O305&lt;&gt;"C2",N(G305)+N(H305)&gt;0,N(I305)+N(J305)&gt;0),"Put money in and money out on separate rows",IF(K305&lt;0,"Cash in hand below zero: an entry is missing or wrong",IF(AND(O305="C1",ROUND(N(I305)-N(H305),2)&lt;&gt;0),"Cash deposited: cash out and bank in should be equal",IF(AND(O305="C2",ROUND(N(J305)-N(G305),2)&lt;&gt;0),"Cash withdrawn: bank out and cash in should be equal",IF(P305&gt;10000,"Cash paid to this party today is over ₹10,000: not deductible, s.36(4)",IF(Q305&gt;35000,"Cash freight to this transporter today is over ₹35,000: not deductible, s.36(6)",IF(R305&gt;10000,"Asset paid in cash over ₹10,000 today: left out of its cost, s.39(2)",IF(AND(O305="T",N(G305)&gt;=20000),"Loan of ₹20,000 or more taken in cash: barred, s.185",IF(AND(O305="L",N(I305)&gt;=20000),"Loan of ₹20,000 or more repaid in cash: barred, s.188",IF(S305&gt;=200000,"₹2,00,000 or more in cash from this party today: barred, s.186",IF(T305&gt;=200000,"₹2,00,000 or more in cash for this event or order: barred, s.186","OK"))))))))))))))))</f>
        <v/>
      </c>
      <c r="O305">
        <f>IF(F305="","",IFERROR(VLOOKUP(F305,Lists!$A$2:$B$22,2,FALSE),"?"))</f>
        <v/>
      </c>
      <c r="P305">
        <f>IF(OR(O305&lt;&gt;"E",N(I305)=0),0,SUMIFS($I$16:$I$315,$B$16:$B$315,B305,$D$16:$D$315,D305,$O$16:$O$315,"E"))</f>
        <v/>
      </c>
      <c r="Q305">
        <f>IF(OR(O305&lt;&gt;"F",N(I305)=0),0,SUMIFS($I$16:$I$315,$B$16:$B$315,B305,$D$16:$D$315,D305,$O$16:$O$315,"F"))</f>
        <v/>
      </c>
      <c r="R305">
        <f>IF(OR(O305&lt;&gt;"A",N(I305)=0),0,SUMIFS($I$16:$I$315,$B$16:$B$315,B305,$D$16:$D$315,D305,$O$16:$O$315,"A"))</f>
        <v/>
      </c>
      <c r="S305">
        <f>IF(OR(O305&lt;&gt;"S",N(G305)=0),0,SUMIFS($G$16:$G$315,$B$16:$B$315,B305,$D$16:$D$315,D305,$O$16:$O$315,"S"))</f>
        <v/>
      </c>
      <c r="T305">
        <f>IF(OR(O305&lt;&gt;"S",E305="",N(G305)=0),0,SUMIFS($G$16:$G$315,$E$16:$E$315,E305,$O$16:$O$315,"S"))</f>
        <v/>
      </c>
      <c r="U305">
        <f>IF(O305="C2",0,N(G305))</f>
        <v/>
      </c>
      <c r="V305">
        <f>IF(O305="C1",0,N(I305))</f>
        <v/>
      </c>
      <c r="W305">
        <f>IF(O305="C1",0,N(H305))</f>
        <v/>
      </c>
      <c r="X305">
        <f>IF(O305="C2",0,N(J305))</f>
        <v/>
      </c>
      <c r="Y305">
        <f>IF(OR(M305="",M305="OK"),0,1)</f>
        <v/>
      </c>
    </row>
    <row r="306">
      <c r="B306" s="21" t="n"/>
      <c r="C306" s="22" t="n"/>
      <c r="D306" s="14" t="n"/>
      <c r="E306" s="22" t="n"/>
      <c r="F306" s="14" t="n"/>
      <c r="G306" s="23" t="n"/>
      <c r="H306" s="23" t="n"/>
      <c r="I306" s="23" t="n"/>
      <c r="J306" s="23" t="n"/>
      <c r="K306" s="24">
        <f>IF(COUNT(G306:J306)=0,"",N($E$8)+SUM(G$16:G306)-SUM(I$16:I306))</f>
        <v/>
      </c>
      <c r="L306" s="24">
        <f>IF(COUNT(G306:J306)=0,"",N($E$9)+SUM(H$16:H306)-SUM(J$16:J306))</f>
        <v/>
      </c>
      <c r="M306" s="25">
        <f>IF(COUNT(G306:J306)=0,"",IF(B306="","Enter the date",IF(D306="","Enter who was paid or who paid",IF(F306="","Pick a head of account",IF(O306="?","Pick a head from the list",IF(AND(O306&lt;&gt;"C1",O306&lt;&gt;"C2",N(G306)+N(H306)&gt;0,N(I306)+N(J306)&gt;0),"Put money in and money out on separate rows",IF(K306&lt;0,"Cash in hand below zero: an entry is missing or wrong",IF(AND(O306="C1",ROUND(N(I306)-N(H306),2)&lt;&gt;0),"Cash deposited: cash out and bank in should be equal",IF(AND(O306="C2",ROUND(N(J306)-N(G306),2)&lt;&gt;0),"Cash withdrawn: bank out and cash in should be equal",IF(P306&gt;10000,"Cash paid to this party today is over ₹10,000: not deductible, s.36(4)",IF(Q306&gt;35000,"Cash freight to this transporter today is over ₹35,000: not deductible, s.36(6)",IF(R306&gt;10000,"Asset paid in cash over ₹10,000 today: left out of its cost, s.39(2)",IF(AND(O306="T",N(G306)&gt;=20000),"Loan of ₹20,000 or more taken in cash: barred, s.185",IF(AND(O306="L",N(I306)&gt;=20000),"Loan of ₹20,000 or more repaid in cash: barred, s.188",IF(S306&gt;=200000,"₹2,00,000 or more in cash from this party today: barred, s.186",IF(T306&gt;=200000,"₹2,00,000 or more in cash for this event or order: barred, s.186","OK"))))))))))))))))</f>
        <v/>
      </c>
      <c r="O306">
        <f>IF(F306="","",IFERROR(VLOOKUP(F306,Lists!$A$2:$B$22,2,FALSE),"?"))</f>
        <v/>
      </c>
      <c r="P306">
        <f>IF(OR(O306&lt;&gt;"E",N(I306)=0),0,SUMIFS($I$16:$I$315,$B$16:$B$315,B306,$D$16:$D$315,D306,$O$16:$O$315,"E"))</f>
        <v/>
      </c>
      <c r="Q306">
        <f>IF(OR(O306&lt;&gt;"F",N(I306)=0),0,SUMIFS($I$16:$I$315,$B$16:$B$315,B306,$D$16:$D$315,D306,$O$16:$O$315,"F"))</f>
        <v/>
      </c>
      <c r="R306">
        <f>IF(OR(O306&lt;&gt;"A",N(I306)=0),0,SUMIFS($I$16:$I$315,$B$16:$B$315,B306,$D$16:$D$315,D306,$O$16:$O$315,"A"))</f>
        <v/>
      </c>
      <c r="S306">
        <f>IF(OR(O306&lt;&gt;"S",N(G306)=0),0,SUMIFS($G$16:$G$315,$B$16:$B$315,B306,$D$16:$D$315,D306,$O$16:$O$315,"S"))</f>
        <v/>
      </c>
      <c r="T306">
        <f>IF(OR(O306&lt;&gt;"S",E306="",N(G306)=0),0,SUMIFS($G$16:$G$315,$E$16:$E$315,E306,$O$16:$O$315,"S"))</f>
        <v/>
      </c>
      <c r="U306">
        <f>IF(O306="C2",0,N(G306))</f>
        <v/>
      </c>
      <c r="V306">
        <f>IF(O306="C1",0,N(I306))</f>
        <v/>
      </c>
      <c r="W306">
        <f>IF(O306="C1",0,N(H306))</f>
        <v/>
      </c>
      <c r="X306">
        <f>IF(O306="C2",0,N(J306))</f>
        <v/>
      </c>
      <c r="Y306">
        <f>IF(OR(M306="",M306="OK"),0,1)</f>
        <v/>
      </c>
    </row>
    <row r="307">
      <c r="B307" s="21" t="n"/>
      <c r="C307" s="22" t="n"/>
      <c r="D307" s="14" t="n"/>
      <c r="E307" s="22" t="n"/>
      <c r="F307" s="14" t="n"/>
      <c r="G307" s="23" t="n"/>
      <c r="H307" s="23" t="n"/>
      <c r="I307" s="23" t="n"/>
      <c r="J307" s="23" t="n"/>
      <c r="K307" s="24">
        <f>IF(COUNT(G307:J307)=0,"",N($E$8)+SUM(G$16:G307)-SUM(I$16:I307))</f>
        <v/>
      </c>
      <c r="L307" s="24">
        <f>IF(COUNT(G307:J307)=0,"",N($E$9)+SUM(H$16:H307)-SUM(J$16:J307))</f>
        <v/>
      </c>
      <c r="M307" s="25">
        <f>IF(COUNT(G307:J307)=0,"",IF(B307="","Enter the date",IF(D307="","Enter who was paid or who paid",IF(F307="","Pick a head of account",IF(O307="?","Pick a head from the list",IF(AND(O307&lt;&gt;"C1",O307&lt;&gt;"C2",N(G307)+N(H307)&gt;0,N(I307)+N(J307)&gt;0),"Put money in and money out on separate rows",IF(K307&lt;0,"Cash in hand below zero: an entry is missing or wrong",IF(AND(O307="C1",ROUND(N(I307)-N(H307),2)&lt;&gt;0),"Cash deposited: cash out and bank in should be equal",IF(AND(O307="C2",ROUND(N(J307)-N(G307),2)&lt;&gt;0),"Cash withdrawn: bank out and cash in should be equal",IF(P307&gt;10000,"Cash paid to this party today is over ₹10,000: not deductible, s.36(4)",IF(Q307&gt;35000,"Cash freight to this transporter today is over ₹35,000: not deductible, s.36(6)",IF(R307&gt;10000,"Asset paid in cash over ₹10,000 today: left out of its cost, s.39(2)",IF(AND(O307="T",N(G307)&gt;=20000),"Loan of ₹20,000 or more taken in cash: barred, s.185",IF(AND(O307="L",N(I307)&gt;=20000),"Loan of ₹20,000 or more repaid in cash: barred, s.188",IF(S307&gt;=200000,"₹2,00,000 or more in cash from this party today: barred, s.186",IF(T307&gt;=200000,"₹2,00,000 or more in cash for this event or order: barred, s.186","OK"))))))))))))))))</f>
        <v/>
      </c>
      <c r="O307">
        <f>IF(F307="","",IFERROR(VLOOKUP(F307,Lists!$A$2:$B$22,2,FALSE),"?"))</f>
        <v/>
      </c>
      <c r="P307">
        <f>IF(OR(O307&lt;&gt;"E",N(I307)=0),0,SUMIFS($I$16:$I$315,$B$16:$B$315,B307,$D$16:$D$315,D307,$O$16:$O$315,"E"))</f>
        <v/>
      </c>
      <c r="Q307">
        <f>IF(OR(O307&lt;&gt;"F",N(I307)=0),0,SUMIFS($I$16:$I$315,$B$16:$B$315,B307,$D$16:$D$315,D307,$O$16:$O$315,"F"))</f>
        <v/>
      </c>
      <c r="R307">
        <f>IF(OR(O307&lt;&gt;"A",N(I307)=0),0,SUMIFS($I$16:$I$315,$B$16:$B$315,B307,$D$16:$D$315,D307,$O$16:$O$315,"A"))</f>
        <v/>
      </c>
      <c r="S307">
        <f>IF(OR(O307&lt;&gt;"S",N(G307)=0),0,SUMIFS($G$16:$G$315,$B$16:$B$315,B307,$D$16:$D$315,D307,$O$16:$O$315,"S"))</f>
        <v/>
      </c>
      <c r="T307">
        <f>IF(OR(O307&lt;&gt;"S",E307="",N(G307)=0),0,SUMIFS($G$16:$G$315,$E$16:$E$315,E307,$O$16:$O$315,"S"))</f>
        <v/>
      </c>
      <c r="U307">
        <f>IF(O307="C2",0,N(G307))</f>
        <v/>
      </c>
      <c r="V307">
        <f>IF(O307="C1",0,N(I307))</f>
        <v/>
      </c>
      <c r="W307">
        <f>IF(O307="C1",0,N(H307))</f>
        <v/>
      </c>
      <c r="X307">
        <f>IF(O307="C2",0,N(J307))</f>
        <v/>
      </c>
      <c r="Y307">
        <f>IF(OR(M307="",M307="OK"),0,1)</f>
        <v/>
      </c>
    </row>
    <row r="308">
      <c r="B308" s="21" t="n"/>
      <c r="C308" s="22" t="n"/>
      <c r="D308" s="14" t="n"/>
      <c r="E308" s="22" t="n"/>
      <c r="F308" s="14" t="n"/>
      <c r="G308" s="23" t="n"/>
      <c r="H308" s="23" t="n"/>
      <c r="I308" s="23" t="n"/>
      <c r="J308" s="23" t="n"/>
      <c r="K308" s="24">
        <f>IF(COUNT(G308:J308)=0,"",N($E$8)+SUM(G$16:G308)-SUM(I$16:I308))</f>
        <v/>
      </c>
      <c r="L308" s="24">
        <f>IF(COUNT(G308:J308)=0,"",N($E$9)+SUM(H$16:H308)-SUM(J$16:J308))</f>
        <v/>
      </c>
      <c r="M308" s="25">
        <f>IF(COUNT(G308:J308)=0,"",IF(B308="","Enter the date",IF(D308="","Enter who was paid or who paid",IF(F308="","Pick a head of account",IF(O308="?","Pick a head from the list",IF(AND(O308&lt;&gt;"C1",O308&lt;&gt;"C2",N(G308)+N(H308)&gt;0,N(I308)+N(J308)&gt;0),"Put money in and money out on separate rows",IF(K308&lt;0,"Cash in hand below zero: an entry is missing or wrong",IF(AND(O308="C1",ROUND(N(I308)-N(H308),2)&lt;&gt;0),"Cash deposited: cash out and bank in should be equal",IF(AND(O308="C2",ROUND(N(J308)-N(G308),2)&lt;&gt;0),"Cash withdrawn: bank out and cash in should be equal",IF(P308&gt;10000,"Cash paid to this party today is over ₹10,000: not deductible, s.36(4)",IF(Q308&gt;35000,"Cash freight to this transporter today is over ₹35,000: not deductible, s.36(6)",IF(R308&gt;10000,"Asset paid in cash over ₹10,000 today: left out of its cost, s.39(2)",IF(AND(O308="T",N(G308)&gt;=20000),"Loan of ₹20,000 or more taken in cash: barred, s.185",IF(AND(O308="L",N(I308)&gt;=20000),"Loan of ₹20,000 or more repaid in cash: barred, s.188",IF(S308&gt;=200000,"₹2,00,000 or more in cash from this party today: barred, s.186",IF(T308&gt;=200000,"₹2,00,000 or more in cash for this event or order: barred, s.186","OK"))))))))))))))))</f>
        <v/>
      </c>
      <c r="O308">
        <f>IF(F308="","",IFERROR(VLOOKUP(F308,Lists!$A$2:$B$22,2,FALSE),"?"))</f>
        <v/>
      </c>
      <c r="P308">
        <f>IF(OR(O308&lt;&gt;"E",N(I308)=0),0,SUMIFS($I$16:$I$315,$B$16:$B$315,B308,$D$16:$D$315,D308,$O$16:$O$315,"E"))</f>
        <v/>
      </c>
      <c r="Q308">
        <f>IF(OR(O308&lt;&gt;"F",N(I308)=0),0,SUMIFS($I$16:$I$315,$B$16:$B$315,B308,$D$16:$D$315,D308,$O$16:$O$315,"F"))</f>
        <v/>
      </c>
      <c r="R308">
        <f>IF(OR(O308&lt;&gt;"A",N(I308)=0),0,SUMIFS($I$16:$I$315,$B$16:$B$315,B308,$D$16:$D$315,D308,$O$16:$O$315,"A"))</f>
        <v/>
      </c>
      <c r="S308">
        <f>IF(OR(O308&lt;&gt;"S",N(G308)=0),0,SUMIFS($G$16:$G$315,$B$16:$B$315,B308,$D$16:$D$315,D308,$O$16:$O$315,"S"))</f>
        <v/>
      </c>
      <c r="T308">
        <f>IF(OR(O308&lt;&gt;"S",E308="",N(G308)=0),0,SUMIFS($G$16:$G$315,$E$16:$E$315,E308,$O$16:$O$315,"S"))</f>
        <v/>
      </c>
      <c r="U308">
        <f>IF(O308="C2",0,N(G308))</f>
        <v/>
      </c>
      <c r="V308">
        <f>IF(O308="C1",0,N(I308))</f>
        <v/>
      </c>
      <c r="W308">
        <f>IF(O308="C1",0,N(H308))</f>
        <v/>
      </c>
      <c r="X308">
        <f>IF(O308="C2",0,N(J308))</f>
        <v/>
      </c>
      <c r="Y308">
        <f>IF(OR(M308="",M308="OK"),0,1)</f>
        <v/>
      </c>
    </row>
    <row r="309">
      <c r="B309" s="21" t="n"/>
      <c r="C309" s="22" t="n"/>
      <c r="D309" s="14" t="n"/>
      <c r="E309" s="22" t="n"/>
      <c r="F309" s="14" t="n"/>
      <c r="G309" s="23" t="n"/>
      <c r="H309" s="23" t="n"/>
      <c r="I309" s="23" t="n"/>
      <c r="J309" s="23" t="n"/>
      <c r="K309" s="24">
        <f>IF(COUNT(G309:J309)=0,"",N($E$8)+SUM(G$16:G309)-SUM(I$16:I309))</f>
        <v/>
      </c>
      <c r="L309" s="24">
        <f>IF(COUNT(G309:J309)=0,"",N($E$9)+SUM(H$16:H309)-SUM(J$16:J309))</f>
        <v/>
      </c>
      <c r="M309" s="25">
        <f>IF(COUNT(G309:J309)=0,"",IF(B309="","Enter the date",IF(D309="","Enter who was paid or who paid",IF(F309="","Pick a head of account",IF(O309="?","Pick a head from the list",IF(AND(O309&lt;&gt;"C1",O309&lt;&gt;"C2",N(G309)+N(H309)&gt;0,N(I309)+N(J309)&gt;0),"Put money in and money out on separate rows",IF(K309&lt;0,"Cash in hand below zero: an entry is missing or wrong",IF(AND(O309="C1",ROUND(N(I309)-N(H309),2)&lt;&gt;0),"Cash deposited: cash out and bank in should be equal",IF(AND(O309="C2",ROUND(N(J309)-N(G309),2)&lt;&gt;0),"Cash withdrawn: bank out and cash in should be equal",IF(P309&gt;10000,"Cash paid to this party today is over ₹10,000: not deductible, s.36(4)",IF(Q309&gt;35000,"Cash freight to this transporter today is over ₹35,000: not deductible, s.36(6)",IF(R309&gt;10000,"Asset paid in cash over ₹10,000 today: left out of its cost, s.39(2)",IF(AND(O309="T",N(G309)&gt;=20000),"Loan of ₹20,000 or more taken in cash: barred, s.185",IF(AND(O309="L",N(I309)&gt;=20000),"Loan of ₹20,000 or more repaid in cash: barred, s.188",IF(S309&gt;=200000,"₹2,00,000 or more in cash from this party today: barred, s.186",IF(T309&gt;=200000,"₹2,00,000 or more in cash for this event or order: barred, s.186","OK"))))))))))))))))</f>
        <v/>
      </c>
      <c r="O309">
        <f>IF(F309="","",IFERROR(VLOOKUP(F309,Lists!$A$2:$B$22,2,FALSE),"?"))</f>
        <v/>
      </c>
      <c r="P309">
        <f>IF(OR(O309&lt;&gt;"E",N(I309)=0),0,SUMIFS($I$16:$I$315,$B$16:$B$315,B309,$D$16:$D$315,D309,$O$16:$O$315,"E"))</f>
        <v/>
      </c>
      <c r="Q309">
        <f>IF(OR(O309&lt;&gt;"F",N(I309)=0),0,SUMIFS($I$16:$I$315,$B$16:$B$315,B309,$D$16:$D$315,D309,$O$16:$O$315,"F"))</f>
        <v/>
      </c>
      <c r="R309">
        <f>IF(OR(O309&lt;&gt;"A",N(I309)=0),0,SUMIFS($I$16:$I$315,$B$16:$B$315,B309,$D$16:$D$315,D309,$O$16:$O$315,"A"))</f>
        <v/>
      </c>
      <c r="S309">
        <f>IF(OR(O309&lt;&gt;"S",N(G309)=0),0,SUMIFS($G$16:$G$315,$B$16:$B$315,B309,$D$16:$D$315,D309,$O$16:$O$315,"S"))</f>
        <v/>
      </c>
      <c r="T309">
        <f>IF(OR(O309&lt;&gt;"S",E309="",N(G309)=0),0,SUMIFS($G$16:$G$315,$E$16:$E$315,E309,$O$16:$O$315,"S"))</f>
        <v/>
      </c>
      <c r="U309">
        <f>IF(O309="C2",0,N(G309))</f>
        <v/>
      </c>
      <c r="V309">
        <f>IF(O309="C1",0,N(I309))</f>
        <v/>
      </c>
      <c r="W309">
        <f>IF(O309="C1",0,N(H309))</f>
        <v/>
      </c>
      <c r="X309">
        <f>IF(O309="C2",0,N(J309))</f>
        <v/>
      </c>
      <c r="Y309">
        <f>IF(OR(M309="",M309="OK"),0,1)</f>
        <v/>
      </c>
    </row>
    <row r="310">
      <c r="B310" s="21" t="n"/>
      <c r="C310" s="22" t="n"/>
      <c r="D310" s="14" t="n"/>
      <c r="E310" s="22" t="n"/>
      <c r="F310" s="14" t="n"/>
      <c r="G310" s="23" t="n"/>
      <c r="H310" s="23" t="n"/>
      <c r="I310" s="23" t="n"/>
      <c r="J310" s="23" t="n"/>
      <c r="K310" s="24">
        <f>IF(COUNT(G310:J310)=0,"",N($E$8)+SUM(G$16:G310)-SUM(I$16:I310))</f>
        <v/>
      </c>
      <c r="L310" s="24">
        <f>IF(COUNT(G310:J310)=0,"",N($E$9)+SUM(H$16:H310)-SUM(J$16:J310))</f>
        <v/>
      </c>
      <c r="M310" s="25">
        <f>IF(COUNT(G310:J310)=0,"",IF(B310="","Enter the date",IF(D310="","Enter who was paid or who paid",IF(F310="","Pick a head of account",IF(O310="?","Pick a head from the list",IF(AND(O310&lt;&gt;"C1",O310&lt;&gt;"C2",N(G310)+N(H310)&gt;0,N(I310)+N(J310)&gt;0),"Put money in and money out on separate rows",IF(K310&lt;0,"Cash in hand below zero: an entry is missing or wrong",IF(AND(O310="C1",ROUND(N(I310)-N(H310),2)&lt;&gt;0),"Cash deposited: cash out and bank in should be equal",IF(AND(O310="C2",ROUND(N(J310)-N(G310),2)&lt;&gt;0),"Cash withdrawn: bank out and cash in should be equal",IF(P310&gt;10000,"Cash paid to this party today is over ₹10,000: not deductible, s.36(4)",IF(Q310&gt;35000,"Cash freight to this transporter today is over ₹35,000: not deductible, s.36(6)",IF(R310&gt;10000,"Asset paid in cash over ₹10,000 today: left out of its cost, s.39(2)",IF(AND(O310="T",N(G310)&gt;=20000),"Loan of ₹20,000 or more taken in cash: barred, s.185",IF(AND(O310="L",N(I310)&gt;=20000),"Loan of ₹20,000 or more repaid in cash: barred, s.188",IF(S310&gt;=200000,"₹2,00,000 or more in cash from this party today: barred, s.186",IF(T310&gt;=200000,"₹2,00,000 or more in cash for this event or order: barred, s.186","OK"))))))))))))))))</f>
        <v/>
      </c>
      <c r="O310">
        <f>IF(F310="","",IFERROR(VLOOKUP(F310,Lists!$A$2:$B$22,2,FALSE),"?"))</f>
        <v/>
      </c>
      <c r="P310">
        <f>IF(OR(O310&lt;&gt;"E",N(I310)=0),0,SUMIFS($I$16:$I$315,$B$16:$B$315,B310,$D$16:$D$315,D310,$O$16:$O$315,"E"))</f>
        <v/>
      </c>
      <c r="Q310">
        <f>IF(OR(O310&lt;&gt;"F",N(I310)=0),0,SUMIFS($I$16:$I$315,$B$16:$B$315,B310,$D$16:$D$315,D310,$O$16:$O$315,"F"))</f>
        <v/>
      </c>
      <c r="R310">
        <f>IF(OR(O310&lt;&gt;"A",N(I310)=0),0,SUMIFS($I$16:$I$315,$B$16:$B$315,B310,$D$16:$D$315,D310,$O$16:$O$315,"A"))</f>
        <v/>
      </c>
      <c r="S310">
        <f>IF(OR(O310&lt;&gt;"S",N(G310)=0),0,SUMIFS($G$16:$G$315,$B$16:$B$315,B310,$D$16:$D$315,D310,$O$16:$O$315,"S"))</f>
        <v/>
      </c>
      <c r="T310">
        <f>IF(OR(O310&lt;&gt;"S",E310="",N(G310)=0),0,SUMIFS($G$16:$G$315,$E$16:$E$315,E310,$O$16:$O$315,"S"))</f>
        <v/>
      </c>
      <c r="U310">
        <f>IF(O310="C2",0,N(G310))</f>
        <v/>
      </c>
      <c r="V310">
        <f>IF(O310="C1",0,N(I310))</f>
        <v/>
      </c>
      <c r="W310">
        <f>IF(O310="C1",0,N(H310))</f>
        <v/>
      </c>
      <c r="X310">
        <f>IF(O310="C2",0,N(J310))</f>
        <v/>
      </c>
      <c r="Y310">
        <f>IF(OR(M310="",M310="OK"),0,1)</f>
        <v/>
      </c>
    </row>
    <row r="311">
      <c r="B311" s="21" t="n"/>
      <c r="C311" s="22" t="n"/>
      <c r="D311" s="14" t="n"/>
      <c r="E311" s="22" t="n"/>
      <c r="F311" s="14" t="n"/>
      <c r="G311" s="23" t="n"/>
      <c r="H311" s="23" t="n"/>
      <c r="I311" s="23" t="n"/>
      <c r="J311" s="23" t="n"/>
      <c r="K311" s="24">
        <f>IF(COUNT(G311:J311)=0,"",N($E$8)+SUM(G$16:G311)-SUM(I$16:I311))</f>
        <v/>
      </c>
      <c r="L311" s="24">
        <f>IF(COUNT(G311:J311)=0,"",N($E$9)+SUM(H$16:H311)-SUM(J$16:J311))</f>
        <v/>
      </c>
      <c r="M311" s="25">
        <f>IF(COUNT(G311:J311)=0,"",IF(B311="","Enter the date",IF(D311="","Enter who was paid or who paid",IF(F311="","Pick a head of account",IF(O311="?","Pick a head from the list",IF(AND(O311&lt;&gt;"C1",O311&lt;&gt;"C2",N(G311)+N(H311)&gt;0,N(I311)+N(J311)&gt;0),"Put money in and money out on separate rows",IF(K311&lt;0,"Cash in hand below zero: an entry is missing or wrong",IF(AND(O311="C1",ROUND(N(I311)-N(H311),2)&lt;&gt;0),"Cash deposited: cash out and bank in should be equal",IF(AND(O311="C2",ROUND(N(J311)-N(G311),2)&lt;&gt;0),"Cash withdrawn: bank out and cash in should be equal",IF(P311&gt;10000,"Cash paid to this party today is over ₹10,000: not deductible, s.36(4)",IF(Q311&gt;35000,"Cash freight to this transporter today is over ₹35,000: not deductible, s.36(6)",IF(R311&gt;10000,"Asset paid in cash over ₹10,000 today: left out of its cost, s.39(2)",IF(AND(O311="T",N(G311)&gt;=20000),"Loan of ₹20,000 or more taken in cash: barred, s.185",IF(AND(O311="L",N(I311)&gt;=20000),"Loan of ₹20,000 or more repaid in cash: barred, s.188",IF(S311&gt;=200000,"₹2,00,000 or more in cash from this party today: barred, s.186",IF(T311&gt;=200000,"₹2,00,000 or more in cash for this event or order: barred, s.186","OK"))))))))))))))))</f>
        <v/>
      </c>
      <c r="O311">
        <f>IF(F311="","",IFERROR(VLOOKUP(F311,Lists!$A$2:$B$22,2,FALSE),"?"))</f>
        <v/>
      </c>
      <c r="P311">
        <f>IF(OR(O311&lt;&gt;"E",N(I311)=0),0,SUMIFS($I$16:$I$315,$B$16:$B$315,B311,$D$16:$D$315,D311,$O$16:$O$315,"E"))</f>
        <v/>
      </c>
      <c r="Q311">
        <f>IF(OR(O311&lt;&gt;"F",N(I311)=0),0,SUMIFS($I$16:$I$315,$B$16:$B$315,B311,$D$16:$D$315,D311,$O$16:$O$315,"F"))</f>
        <v/>
      </c>
      <c r="R311">
        <f>IF(OR(O311&lt;&gt;"A",N(I311)=0),0,SUMIFS($I$16:$I$315,$B$16:$B$315,B311,$D$16:$D$315,D311,$O$16:$O$315,"A"))</f>
        <v/>
      </c>
      <c r="S311">
        <f>IF(OR(O311&lt;&gt;"S",N(G311)=0),0,SUMIFS($G$16:$G$315,$B$16:$B$315,B311,$D$16:$D$315,D311,$O$16:$O$315,"S"))</f>
        <v/>
      </c>
      <c r="T311">
        <f>IF(OR(O311&lt;&gt;"S",E311="",N(G311)=0),0,SUMIFS($G$16:$G$315,$E$16:$E$315,E311,$O$16:$O$315,"S"))</f>
        <v/>
      </c>
      <c r="U311">
        <f>IF(O311="C2",0,N(G311))</f>
        <v/>
      </c>
      <c r="V311">
        <f>IF(O311="C1",0,N(I311))</f>
        <v/>
      </c>
      <c r="W311">
        <f>IF(O311="C1",0,N(H311))</f>
        <v/>
      </c>
      <c r="X311">
        <f>IF(O311="C2",0,N(J311))</f>
        <v/>
      </c>
      <c r="Y311">
        <f>IF(OR(M311="",M311="OK"),0,1)</f>
        <v/>
      </c>
    </row>
    <row r="312">
      <c r="B312" s="21" t="n"/>
      <c r="C312" s="22" t="n"/>
      <c r="D312" s="14" t="n"/>
      <c r="E312" s="22" t="n"/>
      <c r="F312" s="14" t="n"/>
      <c r="G312" s="23" t="n"/>
      <c r="H312" s="23" t="n"/>
      <c r="I312" s="23" t="n"/>
      <c r="J312" s="23" t="n"/>
      <c r="K312" s="24">
        <f>IF(COUNT(G312:J312)=0,"",N($E$8)+SUM(G$16:G312)-SUM(I$16:I312))</f>
        <v/>
      </c>
      <c r="L312" s="24">
        <f>IF(COUNT(G312:J312)=0,"",N($E$9)+SUM(H$16:H312)-SUM(J$16:J312))</f>
        <v/>
      </c>
      <c r="M312" s="25">
        <f>IF(COUNT(G312:J312)=0,"",IF(B312="","Enter the date",IF(D312="","Enter who was paid or who paid",IF(F312="","Pick a head of account",IF(O312="?","Pick a head from the list",IF(AND(O312&lt;&gt;"C1",O312&lt;&gt;"C2",N(G312)+N(H312)&gt;0,N(I312)+N(J312)&gt;0),"Put money in and money out on separate rows",IF(K312&lt;0,"Cash in hand below zero: an entry is missing or wrong",IF(AND(O312="C1",ROUND(N(I312)-N(H312),2)&lt;&gt;0),"Cash deposited: cash out and bank in should be equal",IF(AND(O312="C2",ROUND(N(J312)-N(G312),2)&lt;&gt;0),"Cash withdrawn: bank out and cash in should be equal",IF(P312&gt;10000,"Cash paid to this party today is over ₹10,000: not deductible, s.36(4)",IF(Q312&gt;35000,"Cash freight to this transporter today is over ₹35,000: not deductible, s.36(6)",IF(R312&gt;10000,"Asset paid in cash over ₹10,000 today: left out of its cost, s.39(2)",IF(AND(O312="T",N(G312)&gt;=20000),"Loan of ₹20,000 or more taken in cash: barred, s.185",IF(AND(O312="L",N(I312)&gt;=20000),"Loan of ₹20,000 or more repaid in cash: barred, s.188",IF(S312&gt;=200000,"₹2,00,000 or more in cash from this party today: barred, s.186",IF(T312&gt;=200000,"₹2,00,000 or more in cash for this event or order: barred, s.186","OK"))))))))))))))))</f>
        <v/>
      </c>
      <c r="O312">
        <f>IF(F312="","",IFERROR(VLOOKUP(F312,Lists!$A$2:$B$22,2,FALSE),"?"))</f>
        <v/>
      </c>
      <c r="P312">
        <f>IF(OR(O312&lt;&gt;"E",N(I312)=0),0,SUMIFS($I$16:$I$315,$B$16:$B$315,B312,$D$16:$D$315,D312,$O$16:$O$315,"E"))</f>
        <v/>
      </c>
      <c r="Q312">
        <f>IF(OR(O312&lt;&gt;"F",N(I312)=0),0,SUMIFS($I$16:$I$315,$B$16:$B$315,B312,$D$16:$D$315,D312,$O$16:$O$315,"F"))</f>
        <v/>
      </c>
      <c r="R312">
        <f>IF(OR(O312&lt;&gt;"A",N(I312)=0),0,SUMIFS($I$16:$I$315,$B$16:$B$315,B312,$D$16:$D$315,D312,$O$16:$O$315,"A"))</f>
        <v/>
      </c>
      <c r="S312">
        <f>IF(OR(O312&lt;&gt;"S",N(G312)=0),0,SUMIFS($G$16:$G$315,$B$16:$B$315,B312,$D$16:$D$315,D312,$O$16:$O$315,"S"))</f>
        <v/>
      </c>
      <c r="T312">
        <f>IF(OR(O312&lt;&gt;"S",E312="",N(G312)=0),0,SUMIFS($G$16:$G$315,$E$16:$E$315,E312,$O$16:$O$315,"S"))</f>
        <v/>
      </c>
      <c r="U312">
        <f>IF(O312="C2",0,N(G312))</f>
        <v/>
      </c>
      <c r="V312">
        <f>IF(O312="C1",0,N(I312))</f>
        <v/>
      </c>
      <c r="W312">
        <f>IF(O312="C1",0,N(H312))</f>
        <v/>
      </c>
      <c r="X312">
        <f>IF(O312="C2",0,N(J312))</f>
        <v/>
      </c>
      <c r="Y312">
        <f>IF(OR(M312="",M312="OK"),0,1)</f>
        <v/>
      </c>
    </row>
    <row r="313">
      <c r="B313" s="21" t="n"/>
      <c r="C313" s="22" t="n"/>
      <c r="D313" s="14" t="n"/>
      <c r="E313" s="22" t="n"/>
      <c r="F313" s="14" t="n"/>
      <c r="G313" s="23" t="n"/>
      <c r="H313" s="23" t="n"/>
      <c r="I313" s="23" t="n"/>
      <c r="J313" s="23" t="n"/>
      <c r="K313" s="24">
        <f>IF(COUNT(G313:J313)=0,"",N($E$8)+SUM(G$16:G313)-SUM(I$16:I313))</f>
        <v/>
      </c>
      <c r="L313" s="24">
        <f>IF(COUNT(G313:J313)=0,"",N($E$9)+SUM(H$16:H313)-SUM(J$16:J313))</f>
        <v/>
      </c>
      <c r="M313" s="25">
        <f>IF(COUNT(G313:J313)=0,"",IF(B313="","Enter the date",IF(D313="","Enter who was paid or who paid",IF(F313="","Pick a head of account",IF(O313="?","Pick a head from the list",IF(AND(O313&lt;&gt;"C1",O313&lt;&gt;"C2",N(G313)+N(H313)&gt;0,N(I313)+N(J313)&gt;0),"Put money in and money out on separate rows",IF(K313&lt;0,"Cash in hand below zero: an entry is missing or wrong",IF(AND(O313="C1",ROUND(N(I313)-N(H313),2)&lt;&gt;0),"Cash deposited: cash out and bank in should be equal",IF(AND(O313="C2",ROUND(N(J313)-N(G313),2)&lt;&gt;0),"Cash withdrawn: bank out and cash in should be equal",IF(P313&gt;10000,"Cash paid to this party today is over ₹10,000: not deductible, s.36(4)",IF(Q313&gt;35000,"Cash freight to this transporter today is over ₹35,000: not deductible, s.36(6)",IF(R313&gt;10000,"Asset paid in cash over ₹10,000 today: left out of its cost, s.39(2)",IF(AND(O313="T",N(G313)&gt;=20000),"Loan of ₹20,000 or more taken in cash: barred, s.185",IF(AND(O313="L",N(I313)&gt;=20000),"Loan of ₹20,000 or more repaid in cash: barred, s.188",IF(S313&gt;=200000,"₹2,00,000 or more in cash from this party today: barred, s.186",IF(T313&gt;=200000,"₹2,00,000 or more in cash for this event or order: barred, s.186","OK"))))))))))))))))</f>
        <v/>
      </c>
      <c r="O313">
        <f>IF(F313="","",IFERROR(VLOOKUP(F313,Lists!$A$2:$B$22,2,FALSE),"?"))</f>
        <v/>
      </c>
      <c r="P313">
        <f>IF(OR(O313&lt;&gt;"E",N(I313)=0),0,SUMIFS($I$16:$I$315,$B$16:$B$315,B313,$D$16:$D$315,D313,$O$16:$O$315,"E"))</f>
        <v/>
      </c>
      <c r="Q313">
        <f>IF(OR(O313&lt;&gt;"F",N(I313)=0),0,SUMIFS($I$16:$I$315,$B$16:$B$315,B313,$D$16:$D$315,D313,$O$16:$O$315,"F"))</f>
        <v/>
      </c>
      <c r="R313">
        <f>IF(OR(O313&lt;&gt;"A",N(I313)=0),0,SUMIFS($I$16:$I$315,$B$16:$B$315,B313,$D$16:$D$315,D313,$O$16:$O$315,"A"))</f>
        <v/>
      </c>
      <c r="S313">
        <f>IF(OR(O313&lt;&gt;"S",N(G313)=0),0,SUMIFS($G$16:$G$315,$B$16:$B$315,B313,$D$16:$D$315,D313,$O$16:$O$315,"S"))</f>
        <v/>
      </c>
      <c r="T313">
        <f>IF(OR(O313&lt;&gt;"S",E313="",N(G313)=0),0,SUMIFS($G$16:$G$315,$E$16:$E$315,E313,$O$16:$O$315,"S"))</f>
        <v/>
      </c>
      <c r="U313">
        <f>IF(O313="C2",0,N(G313))</f>
        <v/>
      </c>
      <c r="V313">
        <f>IF(O313="C1",0,N(I313))</f>
        <v/>
      </c>
      <c r="W313">
        <f>IF(O313="C1",0,N(H313))</f>
        <v/>
      </c>
      <c r="X313">
        <f>IF(O313="C2",0,N(J313))</f>
        <v/>
      </c>
      <c r="Y313">
        <f>IF(OR(M313="",M313="OK"),0,1)</f>
        <v/>
      </c>
    </row>
    <row r="314">
      <c r="B314" s="21" t="n"/>
      <c r="C314" s="22" t="n"/>
      <c r="D314" s="14" t="n"/>
      <c r="E314" s="22" t="n"/>
      <c r="F314" s="14" t="n"/>
      <c r="G314" s="23" t="n"/>
      <c r="H314" s="23" t="n"/>
      <c r="I314" s="23" t="n"/>
      <c r="J314" s="23" t="n"/>
      <c r="K314" s="24">
        <f>IF(COUNT(G314:J314)=0,"",N($E$8)+SUM(G$16:G314)-SUM(I$16:I314))</f>
        <v/>
      </c>
      <c r="L314" s="24">
        <f>IF(COUNT(G314:J314)=0,"",N($E$9)+SUM(H$16:H314)-SUM(J$16:J314))</f>
        <v/>
      </c>
      <c r="M314" s="25">
        <f>IF(COUNT(G314:J314)=0,"",IF(B314="","Enter the date",IF(D314="","Enter who was paid or who paid",IF(F314="","Pick a head of account",IF(O314="?","Pick a head from the list",IF(AND(O314&lt;&gt;"C1",O314&lt;&gt;"C2",N(G314)+N(H314)&gt;0,N(I314)+N(J314)&gt;0),"Put money in and money out on separate rows",IF(K314&lt;0,"Cash in hand below zero: an entry is missing or wrong",IF(AND(O314="C1",ROUND(N(I314)-N(H314),2)&lt;&gt;0),"Cash deposited: cash out and bank in should be equal",IF(AND(O314="C2",ROUND(N(J314)-N(G314),2)&lt;&gt;0),"Cash withdrawn: bank out and cash in should be equal",IF(P314&gt;10000,"Cash paid to this party today is over ₹10,000: not deductible, s.36(4)",IF(Q314&gt;35000,"Cash freight to this transporter today is over ₹35,000: not deductible, s.36(6)",IF(R314&gt;10000,"Asset paid in cash over ₹10,000 today: left out of its cost, s.39(2)",IF(AND(O314="T",N(G314)&gt;=20000),"Loan of ₹20,000 or more taken in cash: barred, s.185",IF(AND(O314="L",N(I314)&gt;=20000),"Loan of ₹20,000 or more repaid in cash: barred, s.188",IF(S314&gt;=200000,"₹2,00,000 or more in cash from this party today: barred, s.186",IF(T314&gt;=200000,"₹2,00,000 or more in cash for this event or order: barred, s.186","OK"))))))))))))))))</f>
        <v/>
      </c>
      <c r="O314">
        <f>IF(F314="","",IFERROR(VLOOKUP(F314,Lists!$A$2:$B$22,2,FALSE),"?"))</f>
        <v/>
      </c>
      <c r="P314">
        <f>IF(OR(O314&lt;&gt;"E",N(I314)=0),0,SUMIFS($I$16:$I$315,$B$16:$B$315,B314,$D$16:$D$315,D314,$O$16:$O$315,"E"))</f>
        <v/>
      </c>
      <c r="Q314">
        <f>IF(OR(O314&lt;&gt;"F",N(I314)=0),0,SUMIFS($I$16:$I$315,$B$16:$B$315,B314,$D$16:$D$315,D314,$O$16:$O$315,"F"))</f>
        <v/>
      </c>
      <c r="R314">
        <f>IF(OR(O314&lt;&gt;"A",N(I314)=0),0,SUMIFS($I$16:$I$315,$B$16:$B$315,B314,$D$16:$D$315,D314,$O$16:$O$315,"A"))</f>
        <v/>
      </c>
      <c r="S314">
        <f>IF(OR(O314&lt;&gt;"S",N(G314)=0),0,SUMIFS($G$16:$G$315,$B$16:$B$315,B314,$D$16:$D$315,D314,$O$16:$O$315,"S"))</f>
        <v/>
      </c>
      <c r="T314">
        <f>IF(OR(O314&lt;&gt;"S",E314="",N(G314)=0),0,SUMIFS($G$16:$G$315,$E$16:$E$315,E314,$O$16:$O$315,"S"))</f>
        <v/>
      </c>
      <c r="U314">
        <f>IF(O314="C2",0,N(G314))</f>
        <v/>
      </c>
      <c r="V314">
        <f>IF(O314="C1",0,N(I314))</f>
        <v/>
      </c>
      <c r="W314">
        <f>IF(O314="C1",0,N(H314))</f>
        <v/>
      </c>
      <c r="X314">
        <f>IF(O314="C2",0,N(J314))</f>
        <v/>
      </c>
      <c r="Y314">
        <f>IF(OR(M314="",M314="OK"),0,1)</f>
        <v/>
      </c>
    </row>
    <row r="315">
      <c r="B315" s="21" t="n"/>
      <c r="C315" s="22" t="n"/>
      <c r="D315" s="14" t="n"/>
      <c r="E315" s="22" t="n"/>
      <c r="F315" s="14" t="n"/>
      <c r="G315" s="23" t="n"/>
      <c r="H315" s="23" t="n"/>
      <c r="I315" s="23" t="n"/>
      <c r="J315" s="23" t="n"/>
      <c r="K315" s="24">
        <f>IF(COUNT(G315:J315)=0,"",N($E$8)+SUM(G$16:G315)-SUM(I$16:I315))</f>
        <v/>
      </c>
      <c r="L315" s="24">
        <f>IF(COUNT(G315:J315)=0,"",N($E$9)+SUM(H$16:H315)-SUM(J$16:J315))</f>
        <v/>
      </c>
      <c r="M315" s="25">
        <f>IF(COUNT(G315:J315)=0,"",IF(B315="","Enter the date",IF(D315="","Enter who was paid or who paid",IF(F315="","Pick a head of account",IF(O315="?","Pick a head from the list",IF(AND(O315&lt;&gt;"C1",O315&lt;&gt;"C2",N(G315)+N(H315)&gt;0,N(I315)+N(J315)&gt;0),"Put money in and money out on separate rows",IF(K315&lt;0,"Cash in hand below zero: an entry is missing or wrong",IF(AND(O315="C1",ROUND(N(I315)-N(H315),2)&lt;&gt;0),"Cash deposited: cash out and bank in should be equal",IF(AND(O315="C2",ROUND(N(J315)-N(G315),2)&lt;&gt;0),"Cash withdrawn: bank out and cash in should be equal",IF(P315&gt;10000,"Cash paid to this party today is over ₹10,000: not deductible, s.36(4)",IF(Q315&gt;35000,"Cash freight to this transporter today is over ₹35,000: not deductible, s.36(6)",IF(R315&gt;10000,"Asset paid in cash over ₹10,000 today: left out of its cost, s.39(2)",IF(AND(O315="T",N(G315)&gt;=20000),"Loan of ₹20,000 or more taken in cash: barred, s.185",IF(AND(O315="L",N(I315)&gt;=20000),"Loan of ₹20,000 or more repaid in cash: barred, s.188",IF(S315&gt;=200000,"₹2,00,000 or more in cash from this party today: barred, s.186",IF(T315&gt;=200000,"₹2,00,000 or more in cash for this event or order: barred, s.186","OK"))))))))))))))))</f>
        <v/>
      </c>
      <c r="O315">
        <f>IF(F315="","",IFERROR(VLOOKUP(F315,Lists!$A$2:$B$22,2,FALSE),"?"))</f>
        <v/>
      </c>
      <c r="P315">
        <f>IF(OR(O315&lt;&gt;"E",N(I315)=0),0,SUMIFS($I$16:$I$315,$B$16:$B$315,B315,$D$16:$D$315,D315,$O$16:$O$315,"E"))</f>
        <v/>
      </c>
      <c r="Q315">
        <f>IF(OR(O315&lt;&gt;"F",N(I315)=0),0,SUMIFS($I$16:$I$315,$B$16:$B$315,B315,$D$16:$D$315,D315,$O$16:$O$315,"F"))</f>
        <v/>
      </c>
      <c r="R315">
        <f>IF(OR(O315&lt;&gt;"A",N(I315)=0),0,SUMIFS($I$16:$I$315,$B$16:$B$315,B315,$D$16:$D$315,D315,$O$16:$O$315,"A"))</f>
        <v/>
      </c>
      <c r="S315">
        <f>IF(OR(O315&lt;&gt;"S",N(G315)=0),0,SUMIFS($G$16:$G$315,$B$16:$B$315,B315,$D$16:$D$315,D315,$O$16:$O$315,"S"))</f>
        <v/>
      </c>
      <c r="T315">
        <f>IF(OR(O315&lt;&gt;"S",E315="",N(G315)=0),0,SUMIFS($G$16:$G$315,$E$16:$E$315,E315,$O$16:$O$315,"S"))</f>
        <v/>
      </c>
      <c r="U315">
        <f>IF(O315="C2",0,N(G315))</f>
        <v/>
      </c>
      <c r="V315">
        <f>IF(O315="C1",0,N(I315))</f>
        <v/>
      </c>
      <c r="W315">
        <f>IF(O315="C1",0,N(H315))</f>
        <v/>
      </c>
      <c r="X315">
        <f>IF(O315="C2",0,N(J315))</f>
        <v/>
      </c>
      <c r="Y315">
        <f>IF(OR(M315="",M315="OK"),0,1)</f>
        <v/>
      </c>
    </row>
    <row r="316" ht="18" customHeight="1">
      <c r="B316" s="26" t="inlineStr">
        <is>
          <t>Total</t>
        </is>
      </c>
      <c r="C316" s="27" t="n"/>
      <c r="D316" s="27" t="n"/>
      <c r="E316" s="27" t="n"/>
      <c r="F316" s="27" t="n"/>
      <c r="G316" s="28">
        <f>SUM($G$16:$G$315)</f>
        <v/>
      </c>
      <c r="H316" s="28">
        <f>SUM($H$16:$H$315)</f>
        <v/>
      </c>
      <c r="I316" s="28">
        <f>SUM($I$16:$I$315)</f>
        <v/>
      </c>
      <c r="J316" s="28">
        <f>SUM($J$16:$J$315)</f>
        <v/>
      </c>
      <c r="K316" s="27" t="n"/>
      <c r="L316" s="27" t="n"/>
      <c r="M316" s="27" t="n"/>
    </row>
    <row r="317"/>
    <row r="318" ht="16" customHeight="1">
      <c r="B318" s="8" t="inlineStr">
        <is>
          <t>General guidance, not tax advice. Section numbers are of the Income-tax Act, 2025, in force from 01-Apr-2026. The Cash Rules sheet sets out each one.</t>
        </is>
      </c>
      <c r="C318" s="9" t="n"/>
      <c r="D318" s="9" t="n"/>
      <c r="E318" s="9" t="n"/>
      <c r="F318" s="9" t="n"/>
      <c r="G318" s="9" t="n"/>
      <c r="H318" s="9" t="n"/>
      <c r="I318" s="9" t="n"/>
      <c r="J318" s="9" t="n"/>
      <c r="K318" s="9" t="n"/>
      <c r="L318" s="9" t="n"/>
      <c r="M318" s="9" t="n"/>
    </row>
    <row r="319"/>
    <row r="320" ht="16" customHeight="1">
      <c r="B320"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20">
    <mergeCell ref="E12:F12"/>
    <mergeCell ref="B2:M2"/>
    <mergeCell ref="G12:H12"/>
    <mergeCell ref="B11:M11"/>
    <mergeCell ref="B8:D8"/>
    <mergeCell ref="B318:M318"/>
    <mergeCell ref="B13:M13"/>
    <mergeCell ref="E8:F8"/>
    <mergeCell ref="B9:D9"/>
    <mergeCell ref="E9:F9"/>
    <mergeCell ref="B6:D6"/>
    <mergeCell ref="I12:J12"/>
    <mergeCell ref="E6:F6"/>
    <mergeCell ref="K12:L12"/>
    <mergeCell ref="B5:M5"/>
    <mergeCell ref="B7:D7"/>
    <mergeCell ref="B3:M3"/>
    <mergeCell ref="E7:F7"/>
    <mergeCell ref="B320:M320"/>
    <mergeCell ref="B12:D12"/>
  </mergeCells>
  <dataValidations count="6">
    <dataValidation sqref="E7" showDropDown="0" showInputMessage="0" showErrorMessage="1" allowBlank="1" errorTitle="Enter a date" error="Enter a date, for example 01-Apr-2026." type="date" operator="between">
      <formula1>DATE(2000,1,1)</formula1>
      <formula2>DATE(2100,12,31)</formula2>
    </dataValidation>
    <dataValidation sqref="E8" showDropDown="0" showInputMessage="0" showErrorMessage="1" allowBlank="1" errorTitle="Enter an amount" error="Enter the amount in rupees as a number, with no minus sign. Payments go in the 'out' columns." type="decimal" operator="greaterThanOrEqual">
      <formula1>0</formula1>
    </dataValidation>
    <dataValidation sqref="E9" showDropDown="0" showInputMessage="0" showErrorMessage="1" allowBlank="1" errorTitle="Enter an amount" error="Enter the amount in rupees as a number, with no minus sign. Payments go in the 'out' columns." type="decimal" operator="greaterThanOrEqual">
      <formula1>0</formula1>
    </dataValidation>
    <dataValidation sqref="B16:B315" showDropDown="0" showInputMessage="0" showErrorMessage="1" allowBlank="1" errorTitle="Enter a date" error="Enter a date, for example 01-Apr-2026." type="date" operator="between">
      <formula1>DATE(2000,1,1)</formula1>
      <formula2>DATE(2100,12,31)</formula2>
    </dataValidation>
    <dataValidation sqref="F16:F315" showDropDown="0" showInputMessage="0" showErrorMessage="1" allowBlank="1" errorTitle="Pick from the list" error="Pick a head from the drop-down list." type="list">
      <formula1>=Lists!$A$2:$A$22</formula1>
    </dataValidation>
    <dataValidation sqref="G16:J315" showDropDown="0" showInputMessage="0" showErrorMessage="1" allowBlank="1" errorTitle="Enter an amount" error="Enter the amount in rupees as a number, with no minus sign. Payments go in the 'out' columns." type="decimal" operator="greaterThanOrEqual">
      <formula1>0</formula1>
    </dataValidation>
  </dataValidations>
  <pageMargins left="0.3" right="0.3" top="0.4" bottom="0.4"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R169"/>
  <sheetViews>
    <sheetView workbookViewId="0">
      <pane xSplit="2" ySplit="14" topLeftCell="C15" activePane="bottomRight" state="frozen"/>
      <selection pane="topRight"/>
      <selection pane="bottomLeft"/>
      <selection pane="bottomRight" activeCell="A1" sqref="A1"/>
    </sheetView>
  </sheetViews>
  <sheetFormatPr baseColWidth="8" defaultRowHeight="15"/>
  <cols>
    <col width="2" customWidth="1" min="1" max="1"/>
    <col width="13" customWidth="1" min="2" max="2"/>
    <col width="10" customWidth="1" min="3" max="3"/>
    <col width="30"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3" customWidth="1" min="14" max="14"/>
    <col width="44" customWidth="1" min="15" max="15"/>
    <col width="2" customWidth="1" min="16" max="16"/>
    <col hidden="1" width="13" customWidth="1" min="17" max="17"/>
    <col hidden="1" width="13" customWidth="1" min="18" max="18"/>
  </cols>
  <sheetData>
    <row r="1"/>
    <row r="2" ht="26" customHeight="1">
      <c r="B2" s="1" t="inlineStr">
        <is>
          <t>PETTY CASH BOOK  (imprest system)</t>
        </is>
      </c>
    </row>
    <row r="3" ht="16" customHeight="1">
      <c r="B3" s="11" t="inlineStr">
        <is>
          <t>A fixed float for small cash expenses. Spend from it, record every payment, and top it back up to the float from the Cash Book.</t>
        </is>
      </c>
    </row>
    <row r="4"/>
    <row r="5" ht="19" customHeight="1">
      <c r="B5" s="3" t="inlineStr">
        <is>
          <t xml:space="preserve">  SET UP</t>
        </is>
      </c>
      <c r="C5" s="4" t="n"/>
      <c r="D5" s="4" t="n"/>
      <c r="E5" s="4" t="n"/>
      <c r="F5" s="4" t="n"/>
      <c r="G5" s="4" t="n"/>
      <c r="H5" s="4" t="n"/>
      <c r="I5" s="4" t="n"/>
      <c r="J5" s="4" t="n"/>
      <c r="K5" s="4" t="n"/>
      <c r="L5" s="4" t="n"/>
      <c r="M5" s="4" t="n"/>
      <c r="N5" s="4" t="n"/>
      <c r="O5" s="4" t="n"/>
    </row>
    <row r="6" ht="18" customHeight="1">
      <c r="B6" s="12" t="inlineStr">
        <is>
          <t>Petty cash float (imprest) (₹)</t>
        </is>
      </c>
      <c r="C6" s="13" t="n"/>
      <c r="D6" s="13" t="n"/>
      <c r="E6" s="17" t="n"/>
      <c r="F6" s="15" t="n"/>
    </row>
    <row r="7" ht="18" customHeight="1">
      <c r="B7" s="12" t="inlineStr">
        <is>
          <t>Petty cash in hand at the start (₹)</t>
        </is>
      </c>
      <c r="C7" s="13" t="n"/>
      <c r="D7" s="13" t="n"/>
      <c r="E7" s="17" t="n"/>
      <c r="F7" s="15" t="n"/>
    </row>
    <row r="8" ht="18" customHeight="1">
      <c r="B8" s="12" t="inlineStr">
        <is>
          <t>Period starts on</t>
        </is>
      </c>
      <c r="C8" s="13" t="n"/>
      <c r="D8" s="13" t="n"/>
      <c r="E8" s="16" t="n"/>
      <c r="F8" s="15" t="n"/>
    </row>
    <row r="9"/>
    <row r="10" ht="19" customHeight="1">
      <c r="B10" s="3" t="inlineStr">
        <is>
          <t xml:space="preserve">  WHERE YOU STAND</t>
        </is>
      </c>
      <c r="C10" s="4" t="n"/>
      <c r="D10" s="4" t="n"/>
      <c r="E10" s="4" t="n"/>
      <c r="F10" s="4" t="n"/>
      <c r="G10" s="4" t="n"/>
      <c r="H10" s="4" t="n"/>
      <c r="I10" s="4" t="n"/>
      <c r="J10" s="4" t="n"/>
      <c r="K10" s="4" t="n"/>
      <c r="L10" s="4" t="n"/>
      <c r="M10" s="4" t="n"/>
      <c r="N10" s="4" t="n"/>
      <c r="O10" s="4" t="n"/>
    </row>
    <row r="11" ht="31" customHeight="1">
      <c r="B11" s="12" t="inlineStr">
        <is>
          <t>Petty cash in hand now (₹)</t>
        </is>
      </c>
      <c r="C11" s="13" t="n"/>
      <c r="D11" s="13" t="n"/>
      <c r="E11" s="18">
        <f>N($E$7)+SUM($E$15:$E$164)-SUM($F$15:$F$164)</f>
        <v/>
      </c>
      <c r="F11" s="7" t="n"/>
      <c r="G11" s="12" t="inlineStr">
        <is>
          <t>Top-up needed to restore the float (₹)</t>
        </is>
      </c>
      <c r="H11" s="13" t="n"/>
      <c r="I11" s="13" t="n"/>
      <c r="J11" s="18">
        <f>IF(N($E$6)=0,"Enter the float",MAX(0,N($E$6)-$E$11))</f>
        <v/>
      </c>
      <c r="K11" s="7" t="n"/>
      <c r="L11" s="12" t="inlineStr">
        <is>
          <t>Entries to look at</t>
        </is>
      </c>
      <c r="M11" s="13" t="n"/>
      <c r="N11" s="19">
        <f>SUM($R$15:$R$164)</f>
        <v/>
      </c>
      <c r="O11" s="7" t="n"/>
    </row>
    <row r="12" ht="16" customHeight="1">
      <c r="B12" s="11" t="inlineStr">
        <is>
          <t>When you top up, enter the same amount twice: here under 'Top-up received', and in the Cash Book as a payment under the head 'Petty cash top-up'.</t>
        </is>
      </c>
    </row>
    <row r="13">
      <c r="B13" s="29">
        <f>IF(AND(SUM($E$15:$E$164)=0,(SUMIFS('Cash Book'!$I$16:$I$315,'Cash Book'!$F$16:$F$315,"Petty cash top-up",'Cash Book'!$B$16:$B$315,"&gt;="&amp;N($E$8))+SUMIFS('Cash Book'!$J$16:$J$315,'Cash Book'!$F$16:$F$315,"Petty cash top-up",'Cash Book'!$B$16:$B$315,"&gt;="&amp;N($E$8)))=0),"",IF(ROUND(SUM($E$15:$E$164)-(SUMIFS('Cash Book'!$I$16:$I$315,'Cash Book'!$F$16:$F$315,"Petty cash top-up",'Cash Book'!$B$16:$B$315,"&gt;="&amp;N($E$8))+SUMIFS('Cash Book'!$J$16:$J$315,'Cash Book'!$F$16:$F$315,"Petty cash top-up",'Cash Book'!$B$16:$B$315,"&gt;="&amp;N($E$8))),0)=0,"Top-ups here match the Petty cash top-up payments in the Cash Book.","Top-ups here: ₹"&amp;TEXT(SUM($E$15:$E$164),"#,##,##0")&amp;". Petty cash top-up in the Cash Book: ₹"&amp;TEXT((SUMIFS('Cash Book'!$I$16:$I$315,'Cash Book'!$F$16:$F$315,"Petty cash top-up",'Cash Book'!$B$16:$B$315,"&gt;="&amp;N($E$8))+SUMIFS('Cash Book'!$J$16:$J$315,'Cash Book'!$F$16:$F$315,"Petty cash top-up",'Cash Book'!$B$16:$B$315,"&gt;="&amp;N($E$8))),"#,##,##0")&amp;". Enter each top-up on both sheets."))</f>
        <v/>
      </c>
    </row>
    <row r="14" ht="48" customHeight="1">
      <c r="B14" s="20" t="inlineStr">
        <is>
          <t>Date</t>
        </is>
      </c>
      <c r="C14" s="20" t="inlineStr">
        <is>
          <t>Voucher no.</t>
        </is>
      </c>
      <c r="D14" s="20" t="inlineStr">
        <is>
          <t>Paid to / for</t>
        </is>
      </c>
      <c r="E14" s="20" t="inlineStr">
        <is>
          <t>Top-up received</t>
        </is>
      </c>
      <c r="F14" s="20" t="inlineStr">
        <is>
          <t>Amount paid</t>
        </is>
      </c>
      <c r="G14" s="20" t="inlineStr">
        <is>
          <t>Tea and refreshments</t>
        </is>
      </c>
      <c r="H14" s="20" t="inlineStr">
        <is>
          <t>Local conveyance</t>
        </is>
      </c>
      <c r="I14" s="20" t="inlineStr">
        <is>
          <t>Courier and postage</t>
        </is>
      </c>
      <c r="J14" s="20" t="inlineStr">
        <is>
          <t>Stationery and printing</t>
        </is>
      </c>
      <c r="K14" s="20" t="inlineStr">
        <is>
          <t>Cleaning supplies</t>
        </is>
      </c>
      <c r="L14" s="20" t="inlineStr">
        <is>
          <t>Minor repairs</t>
        </is>
      </c>
      <c r="M14" s="20" t="inlineStr">
        <is>
          <t>Sundry</t>
        </is>
      </c>
      <c r="N14" s="20" t="inlineStr">
        <is>
          <t>Petty cash in hand</t>
        </is>
      </c>
      <c r="O14" s="20" t="inlineStr">
        <is>
          <t>Check</t>
        </is>
      </c>
    </row>
    <row r="15">
      <c r="B15" s="21" t="n"/>
      <c r="C15" s="22" t="n"/>
      <c r="D15" s="14" t="n"/>
      <c r="E15" s="23" t="n"/>
      <c r="F15" s="23" t="n"/>
      <c r="G15" s="23" t="n"/>
      <c r="H15" s="23" t="n"/>
      <c r="I15" s="23" t="n"/>
      <c r="J15" s="23" t="n"/>
      <c r="K15" s="23" t="n"/>
      <c r="L15" s="23" t="n"/>
      <c r="M15" s="23" t="n"/>
      <c r="N15" s="24">
        <f>IF(COUNT(E15:M15)=0,"",N($E$7)+SUM(E$15:E15)-SUM(F$15:F15))</f>
        <v/>
      </c>
      <c r="O15" s="25">
        <f>IF(COUNT(E15:M15)=0,"",IF(B15="","Enter the date",IF(AND(N(F15)&gt;0,D15=""),"Enter who was paid",IF(N15&lt;0,"Petty cash below zero: top up first, or an entry is wrong",IF(ROUND(SUM(G15:M15)-N(F15),2)&lt;&gt;0,"Spread the amount over the heads: they should add up to the amount paid",IF(Q15&gt;10000,"Over ₹10,000 in cash to one payee today: too big for petty cash, s.36(4)","OK"))))))</f>
        <v/>
      </c>
      <c r="Q15">
        <f>IF(OR(D15="",N(F15)=0),0,SUMIFS($F$15:$F$164,$B$15:$B$164,B15,$D$15:$D$164,D15))</f>
        <v/>
      </c>
      <c r="R15">
        <f>IF(OR(O15="",O15="OK"),0,1)</f>
        <v/>
      </c>
    </row>
    <row r="16">
      <c r="B16" s="21" t="n"/>
      <c r="C16" s="22" t="n"/>
      <c r="D16" s="14" t="n"/>
      <c r="E16" s="23" t="n"/>
      <c r="F16" s="23" t="n"/>
      <c r="G16" s="23" t="n"/>
      <c r="H16" s="23" t="n"/>
      <c r="I16" s="23" t="n"/>
      <c r="J16" s="23" t="n"/>
      <c r="K16" s="23" t="n"/>
      <c r="L16" s="23" t="n"/>
      <c r="M16" s="23" t="n"/>
      <c r="N16" s="24">
        <f>IF(COUNT(E16:M16)=0,"",N($E$7)+SUM(E$15:E16)-SUM(F$15:F16))</f>
        <v/>
      </c>
      <c r="O16" s="25">
        <f>IF(COUNT(E16:M16)=0,"",IF(B16="","Enter the date",IF(AND(N(F16)&gt;0,D16=""),"Enter who was paid",IF(N16&lt;0,"Petty cash below zero: top up first, or an entry is wrong",IF(ROUND(SUM(G16:M16)-N(F16),2)&lt;&gt;0,"Spread the amount over the heads: they should add up to the amount paid",IF(Q16&gt;10000,"Over ₹10,000 in cash to one payee today: too big for petty cash, s.36(4)","OK"))))))</f>
        <v/>
      </c>
      <c r="Q16">
        <f>IF(OR(D16="",N(F16)=0),0,SUMIFS($F$15:$F$164,$B$15:$B$164,B16,$D$15:$D$164,D16))</f>
        <v/>
      </c>
      <c r="R16">
        <f>IF(OR(O16="",O16="OK"),0,1)</f>
        <v/>
      </c>
    </row>
    <row r="17">
      <c r="B17" s="21" t="n"/>
      <c r="C17" s="22" t="n"/>
      <c r="D17" s="14" t="n"/>
      <c r="E17" s="23" t="n"/>
      <c r="F17" s="23" t="n"/>
      <c r="G17" s="23" t="n"/>
      <c r="H17" s="23" t="n"/>
      <c r="I17" s="23" t="n"/>
      <c r="J17" s="23" t="n"/>
      <c r="K17" s="23" t="n"/>
      <c r="L17" s="23" t="n"/>
      <c r="M17" s="23" t="n"/>
      <c r="N17" s="24">
        <f>IF(COUNT(E17:M17)=0,"",N($E$7)+SUM(E$15:E17)-SUM(F$15:F17))</f>
        <v/>
      </c>
      <c r="O17" s="25">
        <f>IF(COUNT(E17:M17)=0,"",IF(B17="","Enter the date",IF(AND(N(F17)&gt;0,D17=""),"Enter who was paid",IF(N17&lt;0,"Petty cash below zero: top up first, or an entry is wrong",IF(ROUND(SUM(G17:M17)-N(F17),2)&lt;&gt;0,"Spread the amount over the heads: they should add up to the amount paid",IF(Q17&gt;10000,"Over ₹10,000 in cash to one payee today: too big for petty cash, s.36(4)","OK"))))))</f>
        <v/>
      </c>
      <c r="Q17">
        <f>IF(OR(D17="",N(F17)=0),0,SUMIFS($F$15:$F$164,$B$15:$B$164,B17,$D$15:$D$164,D17))</f>
        <v/>
      </c>
      <c r="R17">
        <f>IF(OR(O17="",O17="OK"),0,1)</f>
        <v/>
      </c>
    </row>
    <row r="18">
      <c r="B18" s="21" t="n"/>
      <c r="C18" s="22" t="n"/>
      <c r="D18" s="14" t="n"/>
      <c r="E18" s="23" t="n"/>
      <c r="F18" s="23" t="n"/>
      <c r="G18" s="23" t="n"/>
      <c r="H18" s="23" t="n"/>
      <c r="I18" s="23" t="n"/>
      <c r="J18" s="23" t="n"/>
      <c r="K18" s="23" t="n"/>
      <c r="L18" s="23" t="n"/>
      <c r="M18" s="23" t="n"/>
      <c r="N18" s="24">
        <f>IF(COUNT(E18:M18)=0,"",N($E$7)+SUM(E$15:E18)-SUM(F$15:F18))</f>
        <v/>
      </c>
      <c r="O18" s="25">
        <f>IF(COUNT(E18:M18)=0,"",IF(B18="","Enter the date",IF(AND(N(F18)&gt;0,D18=""),"Enter who was paid",IF(N18&lt;0,"Petty cash below zero: top up first, or an entry is wrong",IF(ROUND(SUM(G18:M18)-N(F18),2)&lt;&gt;0,"Spread the amount over the heads: they should add up to the amount paid",IF(Q18&gt;10000,"Over ₹10,000 in cash to one payee today: too big for petty cash, s.36(4)","OK"))))))</f>
        <v/>
      </c>
      <c r="Q18">
        <f>IF(OR(D18="",N(F18)=0),0,SUMIFS($F$15:$F$164,$B$15:$B$164,B18,$D$15:$D$164,D18))</f>
        <v/>
      </c>
      <c r="R18">
        <f>IF(OR(O18="",O18="OK"),0,1)</f>
        <v/>
      </c>
    </row>
    <row r="19">
      <c r="B19" s="21" t="n"/>
      <c r="C19" s="22" t="n"/>
      <c r="D19" s="14" t="n"/>
      <c r="E19" s="23" t="n"/>
      <c r="F19" s="23" t="n"/>
      <c r="G19" s="23" t="n"/>
      <c r="H19" s="23" t="n"/>
      <c r="I19" s="23" t="n"/>
      <c r="J19" s="23" t="n"/>
      <c r="K19" s="23" t="n"/>
      <c r="L19" s="23" t="n"/>
      <c r="M19" s="23" t="n"/>
      <c r="N19" s="24">
        <f>IF(COUNT(E19:M19)=0,"",N($E$7)+SUM(E$15:E19)-SUM(F$15:F19))</f>
        <v/>
      </c>
      <c r="O19" s="25">
        <f>IF(COUNT(E19:M19)=0,"",IF(B19="","Enter the date",IF(AND(N(F19)&gt;0,D19=""),"Enter who was paid",IF(N19&lt;0,"Petty cash below zero: top up first, or an entry is wrong",IF(ROUND(SUM(G19:M19)-N(F19),2)&lt;&gt;0,"Spread the amount over the heads: they should add up to the amount paid",IF(Q19&gt;10000,"Over ₹10,000 in cash to one payee today: too big for petty cash, s.36(4)","OK"))))))</f>
        <v/>
      </c>
      <c r="Q19">
        <f>IF(OR(D19="",N(F19)=0),0,SUMIFS($F$15:$F$164,$B$15:$B$164,B19,$D$15:$D$164,D19))</f>
        <v/>
      </c>
      <c r="R19">
        <f>IF(OR(O19="",O19="OK"),0,1)</f>
        <v/>
      </c>
    </row>
    <row r="20">
      <c r="B20" s="21" t="n"/>
      <c r="C20" s="22" t="n"/>
      <c r="D20" s="14" t="n"/>
      <c r="E20" s="23" t="n"/>
      <c r="F20" s="23" t="n"/>
      <c r="G20" s="23" t="n"/>
      <c r="H20" s="23" t="n"/>
      <c r="I20" s="23" t="n"/>
      <c r="J20" s="23" t="n"/>
      <c r="K20" s="23" t="n"/>
      <c r="L20" s="23" t="n"/>
      <c r="M20" s="23" t="n"/>
      <c r="N20" s="24">
        <f>IF(COUNT(E20:M20)=0,"",N($E$7)+SUM(E$15:E20)-SUM(F$15:F20))</f>
        <v/>
      </c>
      <c r="O20" s="25">
        <f>IF(COUNT(E20:M20)=0,"",IF(B20="","Enter the date",IF(AND(N(F20)&gt;0,D20=""),"Enter who was paid",IF(N20&lt;0,"Petty cash below zero: top up first, or an entry is wrong",IF(ROUND(SUM(G20:M20)-N(F20),2)&lt;&gt;0,"Spread the amount over the heads: they should add up to the amount paid",IF(Q20&gt;10000,"Over ₹10,000 in cash to one payee today: too big for petty cash, s.36(4)","OK"))))))</f>
        <v/>
      </c>
      <c r="Q20">
        <f>IF(OR(D20="",N(F20)=0),0,SUMIFS($F$15:$F$164,$B$15:$B$164,B20,$D$15:$D$164,D20))</f>
        <v/>
      </c>
      <c r="R20">
        <f>IF(OR(O20="",O20="OK"),0,1)</f>
        <v/>
      </c>
    </row>
    <row r="21">
      <c r="B21" s="21" t="n"/>
      <c r="C21" s="22" t="n"/>
      <c r="D21" s="14" t="n"/>
      <c r="E21" s="23" t="n"/>
      <c r="F21" s="23" t="n"/>
      <c r="G21" s="23" t="n"/>
      <c r="H21" s="23" t="n"/>
      <c r="I21" s="23" t="n"/>
      <c r="J21" s="23" t="n"/>
      <c r="K21" s="23" t="n"/>
      <c r="L21" s="23" t="n"/>
      <c r="M21" s="23" t="n"/>
      <c r="N21" s="24">
        <f>IF(COUNT(E21:M21)=0,"",N($E$7)+SUM(E$15:E21)-SUM(F$15:F21))</f>
        <v/>
      </c>
      <c r="O21" s="25">
        <f>IF(COUNT(E21:M21)=0,"",IF(B21="","Enter the date",IF(AND(N(F21)&gt;0,D21=""),"Enter who was paid",IF(N21&lt;0,"Petty cash below zero: top up first, or an entry is wrong",IF(ROUND(SUM(G21:M21)-N(F21),2)&lt;&gt;0,"Spread the amount over the heads: they should add up to the amount paid",IF(Q21&gt;10000,"Over ₹10,000 in cash to one payee today: too big for petty cash, s.36(4)","OK"))))))</f>
        <v/>
      </c>
      <c r="Q21">
        <f>IF(OR(D21="",N(F21)=0),0,SUMIFS($F$15:$F$164,$B$15:$B$164,B21,$D$15:$D$164,D21))</f>
        <v/>
      </c>
      <c r="R21">
        <f>IF(OR(O21="",O21="OK"),0,1)</f>
        <v/>
      </c>
    </row>
    <row r="22">
      <c r="B22" s="21" t="n"/>
      <c r="C22" s="22" t="n"/>
      <c r="D22" s="14" t="n"/>
      <c r="E22" s="23" t="n"/>
      <c r="F22" s="23" t="n"/>
      <c r="G22" s="23" t="n"/>
      <c r="H22" s="23" t="n"/>
      <c r="I22" s="23" t="n"/>
      <c r="J22" s="23" t="n"/>
      <c r="K22" s="23" t="n"/>
      <c r="L22" s="23" t="n"/>
      <c r="M22" s="23" t="n"/>
      <c r="N22" s="24">
        <f>IF(COUNT(E22:M22)=0,"",N($E$7)+SUM(E$15:E22)-SUM(F$15:F22))</f>
        <v/>
      </c>
      <c r="O22" s="25">
        <f>IF(COUNT(E22:M22)=0,"",IF(B22="","Enter the date",IF(AND(N(F22)&gt;0,D22=""),"Enter who was paid",IF(N22&lt;0,"Petty cash below zero: top up first, or an entry is wrong",IF(ROUND(SUM(G22:M22)-N(F22),2)&lt;&gt;0,"Spread the amount over the heads: they should add up to the amount paid",IF(Q22&gt;10000,"Over ₹10,000 in cash to one payee today: too big for petty cash, s.36(4)","OK"))))))</f>
        <v/>
      </c>
      <c r="Q22">
        <f>IF(OR(D22="",N(F22)=0),0,SUMIFS($F$15:$F$164,$B$15:$B$164,B22,$D$15:$D$164,D22))</f>
        <v/>
      </c>
      <c r="R22">
        <f>IF(OR(O22="",O22="OK"),0,1)</f>
        <v/>
      </c>
    </row>
    <row r="23">
      <c r="B23" s="21" t="n"/>
      <c r="C23" s="22" t="n"/>
      <c r="D23" s="14" t="n"/>
      <c r="E23" s="23" t="n"/>
      <c r="F23" s="23" t="n"/>
      <c r="G23" s="23" t="n"/>
      <c r="H23" s="23" t="n"/>
      <c r="I23" s="23" t="n"/>
      <c r="J23" s="23" t="n"/>
      <c r="K23" s="23" t="n"/>
      <c r="L23" s="23" t="n"/>
      <c r="M23" s="23" t="n"/>
      <c r="N23" s="24">
        <f>IF(COUNT(E23:M23)=0,"",N($E$7)+SUM(E$15:E23)-SUM(F$15:F23))</f>
        <v/>
      </c>
      <c r="O23" s="25">
        <f>IF(COUNT(E23:M23)=0,"",IF(B23="","Enter the date",IF(AND(N(F23)&gt;0,D23=""),"Enter who was paid",IF(N23&lt;0,"Petty cash below zero: top up first, or an entry is wrong",IF(ROUND(SUM(G23:M23)-N(F23),2)&lt;&gt;0,"Spread the amount over the heads: they should add up to the amount paid",IF(Q23&gt;10000,"Over ₹10,000 in cash to one payee today: too big for petty cash, s.36(4)","OK"))))))</f>
        <v/>
      </c>
      <c r="Q23">
        <f>IF(OR(D23="",N(F23)=0),0,SUMIFS($F$15:$F$164,$B$15:$B$164,B23,$D$15:$D$164,D23))</f>
        <v/>
      </c>
      <c r="R23">
        <f>IF(OR(O23="",O23="OK"),0,1)</f>
        <v/>
      </c>
    </row>
    <row r="24">
      <c r="B24" s="21" t="n"/>
      <c r="C24" s="22" t="n"/>
      <c r="D24" s="14" t="n"/>
      <c r="E24" s="23" t="n"/>
      <c r="F24" s="23" t="n"/>
      <c r="G24" s="23" t="n"/>
      <c r="H24" s="23" t="n"/>
      <c r="I24" s="23" t="n"/>
      <c r="J24" s="23" t="n"/>
      <c r="K24" s="23" t="n"/>
      <c r="L24" s="23" t="n"/>
      <c r="M24" s="23" t="n"/>
      <c r="N24" s="24">
        <f>IF(COUNT(E24:M24)=0,"",N($E$7)+SUM(E$15:E24)-SUM(F$15:F24))</f>
        <v/>
      </c>
      <c r="O24" s="25">
        <f>IF(COUNT(E24:M24)=0,"",IF(B24="","Enter the date",IF(AND(N(F24)&gt;0,D24=""),"Enter who was paid",IF(N24&lt;0,"Petty cash below zero: top up first, or an entry is wrong",IF(ROUND(SUM(G24:M24)-N(F24),2)&lt;&gt;0,"Spread the amount over the heads: they should add up to the amount paid",IF(Q24&gt;10000,"Over ₹10,000 in cash to one payee today: too big for petty cash, s.36(4)","OK"))))))</f>
        <v/>
      </c>
      <c r="Q24">
        <f>IF(OR(D24="",N(F24)=0),0,SUMIFS($F$15:$F$164,$B$15:$B$164,B24,$D$15:$D$164,D24))</f>
        <v/>
      </c>
      <c r="R24">
        <f>IF(OR(O24="",O24="OK"),0,1)</f>
        <v/>
      </c>
    </row>
    <row r="25">
      <c r="B25" s="21" t="n"/>
      <c r="C25" s="22" t="n"/>
      <c r="D25" s="14" t="n"/>
      <c r="E25" s="23" t="n"/>
      <c r="F25" s="23" t="n"/>
      <c r="G25" s="23" t="n"/>
      <c r="H25" s="23" t="n"/>
      <c r="I25" s="23" t="n"/>
      <c r="J25" s="23" t="n"/>
      <c r="K25" s="23" t="n"/>
      <c r="L25" s="23" t="n"/>
      <c r="M25" s="23" t="n"/>
      <c r="N25" s="24">
        <f>IF(COUNT(E25:M25)=0,"",N($E$7)+SUM(E$15:E25)-SUM(F$15:F25))</f>
        <v/>
      </c>
      <c r="O25" s="25">
        <f>IF(COUNT(E25:M25)=0,"",IF(B25="","Enter the date",IF(AND(N(F25)&gt;0,D25=""),"Enter who was paid",IF(N25&lt;0,"Petty cash below zero: top up first, or an entry is wrong",IF(ROUND(SUM(G25:M25)-N(F25),2)&lt;&gt;0,"Spread the amount over the heads: they should add up to the amount paid",IF(Q25&gt;10000,"Over ₹10,000 in cash to one payee today: too big for petty cash, s.36(4)","OK"))))))</f>
        <v/>
      </c>
      <c r="Q25">
        <f>IF(OR(D25="",N(F25)=0),0,SUMIFS($F$15:$F$164,$B$15:$B$164,B25,$D$15:$D$164,D25))</f>
        <v/>
      </c>
      <c r="R25">
        <f>IF(OR(O25="",O25="OK"),0,1)</f>
        <v/>
      </c>
    </row>
    <row r="26">
      <c r="B26" s="21" t="n"/>
      <c r="C26" s="22" t="n"/>
      <c r="D26" s="14" t="n"/>
      <c r="E26" s="23" t="n"/>
      <c r="F26" s="23" t="n"/>
      <c r="G26" s="23" t="n"/>
      <c r="H26" s="23" t="n"/>
      <c r="I26" s="23" t="n"/>
      <c r="J26" s="23" t="n"/>
      <c r="K26" s="23" t="n"/>
      <c r="L26" s="23" t="n"/>
      <c r="M26" s="23" t="n"/>
      <c r="N26" s="24">
        <f>IF(COUNT(E26:M26)=0,"",N($E$7)+SUM(E$15:E26)-SUM(F$15:F26))</f>
        <v/>
      </c>
      <c r="O26" s="25">
        <f>IF(COUNT(E26:M26)=0,"",IF(B26="","Enter the date",IF(AND(N(F26)&gt;0,D26=""),"Enter who was paid",IF(N26&lt;0,"Petty cash below zero: top up first, or an entry is wrong",IF(ROUND(SUM(G26:M26)-N(F26),2)&lt;&gt;0,"Spread the amount over the heads: they should add up to the amount paid",IF(Q26&gt;10000,"Over ₹10,000 in cash to one payee today: too big for petty cash, s.36(4)","OK"))))))</f>
        <v/>
      </c>
      <c r="Q26">
        <f>IF(OR(D26="",N(F26)=0),0,SUMIFS($F$15:$F$164,$B$15:$B$164,B26,$D$15:$D$164,D26))</f>
        <v/>
      </c>
      <c r="R26">
        <f>IF(OR(O26="",O26="OK"),0,1)</f>
        <v/>
      </c>
    </row>
    <row r="27">
      <c r="B27" s="21" t="n"/>
      <c r="C27" s="22" t="n"/>
      <c r="D27" s="14" t="n"/>
      <c r="E27" s="23" t="n"/>
      <c r="F27" s="23" t="n"/>
      <c r="G27" s="23" t="n"/>
      <c r="H27" s="23" t="n"/>
      <c r="I27" s="23" t="n"/>
      <c r="J27" s="23" t="n"/>
      <c r="K27" s="23" t="n"/>
      <c r="L27" s="23" t="n"/>
      <c r="M27" s="23" t="n"/>
      <c r="N27" s="24">
        <f>IF(COUNT(E27:M27)=0,"",N($E$7)+SUM(E$15:E27)-SUM(F$15:F27))</f>
        <v/>
      </c>
      <c r="O27" s="25">
        <f>IF(COUNT(E27:M27)=0,"",IF(B27="","Enter the date",IF(AND(N(F27)&gt;0,D27=""),"Enter who was paid",IF(N27&lt;0,"Petty cash below zero: top up first, or an entry is wrong",IF(ROUND(SUM(G27:M27)-N(F27),2)&lt;&gt;0,"Spread the amount over the heads: they should add up to the amount paid",IF(Q27&gt;10000,"Over ₹10,000 in cash to one payee today: too big for petty cash, s.36(4)","OK"))))))</f>
        <v/>
      </c>
      <c r="Q27">
        <f>IF(OR(D27="",N(F27)=0),0,SUMIFS($F$15:$F$164,$B$15:$B$164,B27,$D$15:$D$164,D27))</f>
        <v/>
      </c>
      <c r="R27">
        <f>IF(OR(O27="",O27="OK"),0,1)</f>
        <v/>
      </c>
    </row>
    <row r="28">
      <c r="B28" s="21" t="n"/>
      <c r="C28" s="22" t="n"/>
      <c r="D28" s="14" t="n"/>
      <c r="E28" s="23" t="n"/>
      <c r="F28" s="23" t="n"/>
      <c r="G28" s="23" t="n"/>
      <c r="H28" s="23" t="n"/>
      <c r="I28" s="23" t="n"/>
      <c r="J28" s="23" t="n"/>
      <c r="K28" s="23" t="n"/>
      <c r="L28" s="23" t="n"/>
      <c r="M28" s="23" t="n"/>
      <c r="N28" s="24">
        <f>IF(COUNT(E28:M28)=0,"",N($E$7)+SUM(E$15:E28)-SUM(F$15:F28))</f>
        <v/>
      </c>
      <c r="O28" s="25">
        <f>IF(COUNT(E28:M28)=0,"",IF(B28="","Enter the date",IF(AND(N(F28)&gt;0,D28=""),"Enter who was paid",IF(N28&lt;0,"Petty cash below zero: top up first, or an entry is wrong",IF(ROUND(SUM(G28:M28)-N(F28),2)&lt;&gt;0,"Spread the amount over the heads: they should add up to the amount paid",IF(Q28&gt;10000,"Over ₹10,000 in cash to one payee today: too big for petty cash, s.36(4)","OK"))))))</f>
        <v/>
      </c>
      <c r="Q28">
        <f>IF(OR(D28="",N(F28)=0),0,SUMIFS($F$15:$F$164,$B$15:$B$164,B28,$D$15:$D$164,D28))</f>
        <v/>
      </c>
      <c r="R28">
        <f>IF(OR(O28="",O28="OK"),0,1)</f>
        <v/>
      </c>
    </row>
    <row r="29">
      <c r="B29" s="21" t="n"/>
      <c r="C29" s="22" t="n"/>
      <c r="D29" s="14" t="n"/>
      <c r="E29" s="23" t="n"/>
      <c r="F29" s="23" t="n"/>
      <c r="G29" s="23" t="n"/>
      <c r="H29" s="23" t="n"/>
      <c r="I29" s="23" t="n"/>
      <c r="J29" s="23" t="n"/>
      <c r="K29" s="23" t="n"/>
      <c r="L29" s="23" t="n"/>
      <c r="M29" s="23" t="n"/>
      <c r="N29" s="24">
        <f>IF(COUNT(E29:M29)=0,"",N($E$7)+SUM(E$15:E29)-SUM(F$15:F29))</f>
        <v/>
      </c>
      <c r="O29" s="25">
        <f>IF(COUNT(E29:M29)=0,"",IF(B29="","Enter the date",IF(AND(N(F29)&gt;0,D29=""),"Enter who was paid",IF(N29&lt;0,"Petty cash below zero: top up first, or an entry is wrong",IF(ROUND(SUM(G29:M29)-N(F29),2)&lt;&gt;0,"Spread the amount over the heads: they should add up to the amount paid",IF(Q29&gt;10000,"Over ₹10,000 in cash to one payee today: too big for petty cash, s.36(4)","OK"))))))</f>
        <v/>
      </c>
      <c r="Q29">
        <f>IF(OR(D29="",N(F29)=0),0,SUMIFS($F$15:$F$164,$B$15:$B$164,B29,$D$15:$D$164,D29))</f>
        <v/>
      </c>
      <c r="R29">
        <f>IF(OR(O29="",O29="OK"),0,1)</f>
        <v/>
      </c>
    </row>
    <row r="30">
      <c r="B30" s="21" t="n"/>
      <c r="C30" s="22" t="n"/>
      <c r="D30" s="14" t="n"/>
      <c r="E30" s="23" t="n"/>
      <c r="F30" s="23" t="n"/>
      <c r="G30" s="23" t="n"/>
      <c r="H30" s="23" t="n"/>
      <c r="I30" s="23" t="n"/>
      <c r="J30" s="23" t="n"/>
      <c r="K30" s="23" t="n"/>
      <c r="L30" s="23" t="n"/>
      <c r="M30" s="23" t="n"/>
      <c r="N30" s="24">
        <f>IF(COUNT(E30:M30)=0,"",N($E$7)+SUM(E$15:E30)-SUM(F$15:F30))</f>
        <v/>
      </c>
      <c r="O30" s="25">
        <f>IF(COUNT(E30:M30)=0,"",IF(B30="","Enter the date",IF(AND(N(F30)&gt;0,D30=""),"Enter who was paid",IF(N30&lt;0,"Petty cash below zero: top up first, or an entry is wrong",IF(ROUND(SUM(G30:M30)-N(F30),2)&lt;&gt;0,"Spread the amount over the heads: they should add up to the amount paid",IF(Q30&gt;10000,"Over ₹10,000 in cash to one payee today: too big for petty cash, s.36(4)","OK"))))))</f>
        <v/>
      </c>
      <c r="Q30">
        <f>IF(OR(D30="",N(F30)=0),0,SUMIFS($F$15:$F$164,$B$15:$B$164,B30,$D$15:$D$164,D30))</f>
        <v/>
      </c>
      <c r="R30">
        <f>IF(OR(O30="",O30="OK"),0,1)</f>
        <v/>
      </c>
    </row>
    <row r="31">
      <c r="B31" s="21" t="n"/>
      <c r="C31" s="22" t="n"/>
      <c r="D31" s="14" t="n"/>
      <c r="E31" s="23" t="n"/>
      <c r="F31" s="23" t="n"/>
      <c r="G31" s="23" t="n"/>
      <c r="H31" s="23" t="n"/>
      <c r="I31" s="23" t="n"/>
      <c r="J31" s="23" t="n"/>
      <c r="K31" s="23" t="n"/>
      <c r="L31" s="23" t="n"/>
      <c r="M31" s="23" t="n"/>
      <c r="N31" s="24">
        <f>IF(COUNT(E31:M31)=0,"",N($E$7)+SUM(E$15:E31)-SUM(F$15:F31))</f>
        <v/>
      </c>
      <c r="O31" s="25">
        <f>IF(COUNT(E31:M31)=0,"",IF(B31="","Enter the date",IF(AND(N(F31)&gt;0,D31=""),"Enter who was paid",IF(N31&lt;0,"Petty cash below zero: top up first, or an entry is wrong",IF(ROUND(SUM(G31:M31)-N(F31),2)&lt;&gt;0,"Spread the amount over the heads: they should add up to the amount paid",IF(Q31&gt;10000,"Over ₹10,000 in cash to one payee today: too big for petty cash, s.36(4)","OK"))))))</f>
        <v/>
      </c>
      <c r="Q31">
        <f>IF(OR(D31="",N(F31)=0),0,SUMIFS($F$15:$F$164,$B$15:$B$164,B31,$D$15:$D$164,D31))</f>
        <v/>
      </c>
      <c r="R31">
        <f>IF(OR(O31="",O31="OK"),0,1)</f>
        <v/>
      </c>
    </row>
    <row r="32">
      <c r="B32" s="21" t="n"/>
      <c r="C32" s="22" t="n"/>
      <c r="D32" s="14" t="n"/>
      <c r="E32" s="23" t="n"/>
      <c r="F32" s="23" t="n"/>
      <c r="G32" s="23" t="n"/>
      <c r="H32" s="23" t="n"/>
      <c r="I32" s="23" t="n"/>
      <c r="J32" s="23" t="n"/>
      <c r="K32" s="23" t="n"/>
      <c r="L32" s="23" t="n"/>
      <c r="M32" s="23" t="n"/>
      <c r="N32" s="24">
        <f>IF(COUNT(E32:M32)=0,"",N($E$7)+SUM(E$15:E32)-SUM(F$15:F32))</f>
        <v/>
      </c>
      <c r="O32" s="25">
        <f>IF(COUNT(E32:M32)=0,"",IF(B32="","Enter the date",IF(AND(N(F32)&gt;0,D32=""),"Enter who was paid",IF(N32&lt;0,"Petty cash below zero: top up first, or an entry is wrong",IF(ROUND(SUM(G32:M32)-N(F32),2)&lt;&gt;0,"Spread the amount over the heads: they should add up to the amount paid",IF(Q32&gt;10000,"Over ₹10,000 in cash to one payee today: too big for petty cash, s.36(4)","OK"))))))</f>
        <v/>
      </c>
      <c r="Q32">
        <f>IF(OR(D32="",N(F32)=0),0,SUMIFS($F$15:$F$164,$B$15:$B$164,B32,$D$15:$D$164,D32))</f>
        <v/>
      </c>
      <c r="R32">
        <f>IF(OR(O32="",O32="OK"),0,1)</f>
        <v/>
      </c>
    </row>
    <row r="33">
      <c r="B33" s="21" t="n"/>
      <c r="C33" s="22" t="n"/>
      <c r="D33" s="14" t="n"/>
      <c r="E33" s="23" t="n"/>
      <c r="F33" s="23" t="n"/>
      <c r="G33" s="23" t="n"/>
      <c r="H33" s="23" t="n"/>
      <c r="I33" s="23" t="n"/>
      <c r="J33" s="23" t="n"/>
      <c r="K33" s="23" t="n"/>
      <c r="L33" s="23" t="n"/>
      <c r="M33" s="23" t="n"/>
      <c r="N33" s="24">
        <f>IF(COUNT(E33:M33)=0,"",N($E$7)+SUM(E$15:E33)-SUM(F$15:F33))</f>
        <v/>
      </c>
      <c r="O33" s="25">
        <f>IF(COUNT(E33:M33)=0,"",IF(B33="","Enter the date",IF(AND(N(F33)&gt;0,D33=""),"Enter who was paid",IF(N33&lt;0,"Petty cash below zero: top up first, or an entry is wrong",IF(ROUND(SUM(G33:M33)-N(F33),2)&lt;&gt;0,"Spread the amount over the heads: they should add up to the amount paid",IF(Q33&gt;10000,"Over ₹10,000 in cash to one payee today: too big for petty cash, s.36(4)","OK"))))))</f>
        <v/>
      </c>
      <c r="Q33">
        <f>IF(OR(D33="",N(F33)=0),0,SUMIFS($F$15:$F$164,$B$15:$B$164,B33,$D$15:$D$164,D33))</f>
        <v/>
      </c>
      <c r="R33">
        <f>IF(OR(O33="",O33="OK"),0,1)</f>
        <v/>
      </c>
    </row>
    <row r="34">
      <c r="B34" s="21" t="n"/>
      <c r="C34" s="22" t="n"/>
      <c r="D34" s="14" t="n"/>
      <c r="E34" s="23" t="n"/>
      <c r="F34" s="23" t="n"/>
      <c r="G34" s="23" t="n"/>
      <c r="H34" s="23" t="n"/>
      <c r="I34" s="23" t="n"/>
      <c r="J34" s="23" t="n"/>
      <c r="K34" s="23" t="n"/>
      <c r="L34" s="23" t="n"/>
      <c r="M34" s="23" t="n"/>
      <c r="N34" s="24">
        <f>IF(COUNT(E34:M34)=0,"",N($E$7)+SUM(E$15:E34)-SUM(F$15:F34))</f>
        <v/>
      </c>
      <c r="O34" s="25">
        <f>IF(COUNT(E34:M34)=0,"",IF(B34="","Enter the date",IF(AND(N(F34)&gt;0,D34=""),"Enter who was paid",IF(N34&lt;0,"Petty cash below zero: top up first, or an entry is wrong",IF(ROUND(SUM(G34:M34)-N(F34),2)&lt;&gt;0,"Spread the amount over the heads: they should add up to the amount paid",IF(Q34&gt;10000,"Over ₹10,000 in cash to one payee today: too big for petty cash, s.36(4)","OK"))))))</f>
        <v/>
      </c>
      <c r="Q34">
        <f>IF(OR(D34="",N(F34)=0),0,SUMIFS($F$15:$F$164,$B$15:$B$164,B34,$D$15:$D$164,D34))</f>
        <v/>
      </c>
      <c r="R34">
        <f>IF(OR(O34="",O34="OK"),0,1)</f>
        <v/>
      </c>
    </row>
    <row r="35">
      <c r="B35" s="21" t="n"/>
      <c r="C35" s="22" t="n"/>
      <c r="D35" s="14" t="n"/>
      <c r="E35" s="23" t="n"/>
      <c r="F35" s="23" t="n"/>
      <c r="G35" s="23" t="n"/>
      <c r="H35" s="23" t="n"/>
      <c r="I35" s="23" t="n"/>
      <c r="J35" s="23" t="n"/>
      <c r="K35" s="23" t="n"/>
      <c r="L35" s="23" t="n"/>
      <c r="M35" s="23" t="n"/>
      <c r="N35" s="24">
        <f>IF(COUNT(E35:M35)=0,"",N($E$7)+SUM(E$15:E35)-SUM(F$15:F35))</f>
        <v/>
      </c>
      <c r="O35" s="25">
        <f>IF(COUNT(E35:M35)=0,"",IF(B35="","Enter the date",IF(AND(N(F35)&gt;0,D35=""),"Enter who was paid",IF(N35&lt;0,"Petty cash below zero: top up first, or an entry is wrong",IF(ROUND(SUM(G35:M35)-N(F35),2)&lt;&gt;0,"Spread the amount over the heads: they should add up to the amount paid",IF(Q35&gt;10000,"Over ₹10,000 in cash to one payee today: too big for petty cash, s.36(4)","OK"))))))</f>
        <v/>
      </c>
      <c r="Q35">
        <f>IF(OR(D35="",N(F35)=0),0,SUMIFS($F$15:$F$164,$B$15:$B$164,B35,$D$15:$D$164,D35))</f>
        <v/>
      </c>
      <c r="R35">
        <f>IF(OR(O35="",O35="OK"),0,1)</f>
        <v/>
      </c>
    </row>
    <row r="36">
      <c r="B36" s="21" t="n"/>
      <c r="C36" s="22" t="n"/>
      <c r="D36" s="14" t="n"/>
      <c r="E36" s="23" t="n"/>
      <c r="F36" s="23" t="n"/>
      <c r="G36" s="23" t="n"/>
      <c r="H36" s="23" t="n"/>
      <c r="I36" s="23" t="n"/>
      <c r="J36" s="23" t="n"/>
      <c r="K36" s="23" t="n"/>
      <c r="L36" s="23" t="n"/>
      <c r="M36" s="23" t="n"/>
      <c r="N36" s="24">
        <f>IF(COUNT(E36:M36)=0,"",N($E$7)+SUM(E$15:E36)-SUM(F$15:F36))</f>
        <v/>
      </c>
      <c r="O36" s="25">
        <f>IF(COUNT(E36:M36)=0,"",IF(B36="","Enter the date",IF(AND(N(F36)&gt;0,D36=""),"Enter who was paid",IF(N36&lt;0,"Petty cash below zero: top up first, or an entry is wrong",IF(ROUND(SUM(G36:M36)-N(F36),2)&lt;&gt;0,"Spread the amount over the heads: they should add up to the amount paid",IF(Q36&gt;10000,"Over ₹10,000 in cash to one payee today: too big for petty cash, s.36(4)","OK"))))))</f>
        <v/>
      </c>
      <c r="Q36">
        <f>IF(OR(D36="",N(F36)=0),0,SUMIFS($F$15:$F$164,$B$15:$B$164,B36,$D$15:$D$164,D36))</f>
        <v/>
      </c>
      <c r="R36">
        <f>IF(OR(O36="",O36="OK"),0,1)</f>
        <v/>
      </c>
    </row>
    <row r="37">
      <c r="B37" s="21" t="n"/>
      <c r="C37" s="22" t="n"/>
      <c r="D37" s="14" t="n"/>
      <c r="E37" s="23" t="n"/>
      <c r="F37" s="23" t="n"/>
      <c r="G37" s="23" t="n"/>
      <c r="H37" s="23" t="n"/>
      <c r="I37" s="23" t="n"/>
      <c r="J37" s="23" t="n"/>
      <c r="K37" s="23" t="n"/>
      <c r="L37" s="23" t="n"/>
      <c r="M37" s="23" t="n"/>
      <c r="N37" s="24">
        <f>IF(COUNT(E37:M37)=0,"",N($E$7)+SUM(E$15:E37)-SUM(F$15:F37))</f>
        <v/>
      </c>
      <c r="O37" s="25">
        <f>IF(COUNT(E37:M37)=0,"",IF(B37="","Enter the date",IF(AND(N(F37)&gt;0,D37=""),"Enter who was paid",IF(N37&lt;0,"Petty cash below zero: top up first, or an entry is wrong",IF(ROUND(SUM(G37:M37)-N(F37),2)&lt;&gt;0,"Spread the amount over the heads: they should add up to the amount paid",IF(Q37&gt;10000,"Over ₹10,000 in cash to one payee today: too big for petty cash, s.36(4)","OK"))))))</f>
        <v/>
      </c>
      <c r="Q37">
        <f>IF(OR(D37="",N(F37)=0),0,SUMIFS($F$15:$F$164,$B$15:$B$164,B37,$D$15:$D$164,D37))</f>
        <v/>
      </c>
      <c r="R37">
        <f>IF(OR(O37="",O37="OK"),0,1)</f>
        <v/>
      </c>
    </row>
    <row r="38">
      <c r="B38" s="21" t="n"/>
      <c r="C38" s="22" t="n"/>
      <c r="D38" s="14" t="n"/>
      <c r="E38" s="23" t="n"/>
      <c r="F38" s="23" t="n"/>
      <c r="G38" s="23" t="n"/>
      <c r="H38" s="23" t="n"/>
      <c r="I38" s="23" t="n"/>
      <c r="J38" s="23" t="n"/>
      <c r="K38" s="23" t="n"/>
      <c r="L38" s="23" t="n"/>
      <c r="M38" s="23" t="n"/>
      <c r="N38" s="24">
        <f>IF(COUNT(E38:M38)=0,"",N($E$7)+SUM(E$15:E38)-SUM(F$15:F38))</f>
        <v/>
      </c>
      <c r="O38" s="25">
        <f>IF(COUNT(E38:M38)=0,"",IF(B38="","Enter the date",IF(AND(N(F38)&gt;0,D38=""),"Enter who was paid",IF(N38&lt;0,"Petty cash below zero: top up first, or an entry is wrong",IF(ROUND(SUM(G38:M38)-N(F38),2)&lt;&gt;0,"Spread the amount over the heads: they should add up to the amount paid",IF(Q38&gt;10000,"Over ₹10,000 in cash to one payee today: too big for petty cash, s.36(4)","OK"))))))</f>
        <v/>
      </c>
      <c r="Q38">
        <f>IF(OR(D38="",N(F38)=0),0,SUMIFS($F$15:$F$164,$B$15:$B$164,B38,$D$15:$D$164,D38))</f>
        <v/>
      </c>
      <c r="R38">
        <f>IF(OR(O38="",O38="OK"),0,1)</f>
        <v/>
      </c>
    </row>
    <row r="39">
      <c r="B39" s="21" t="n"/>
      <c r="C39" s="22" t="n"/>
      <c r="D39" s="14" t="n"/>
      <c r="E39" s="23" t="n"/>
      <c r="F39" s="23" t="n"/>
      <c r="G39" s="23" t="n"/>
      <c r="H39" s="23" t="n"/>
      <c r="I39" s="23" t="n"/>
      <c r="J39" s="23" t="n"/>
      <c r="K39" s="23" t="n"/>
      <c r="L39" s="23" t="n"/>
      <c r="M39" s="23" t="n"/>
      <c r="N39" s="24">
        <f>IF(COUNT(E39:M39)=0,"",N($E$7)+SUM(E$15:E39)-SUM(F$15:F39))</f>
        <v/>
      </c>
      <c r="O39" s="25">
        <f>IF(COUNT(E39:M39)=0,"",IF(B39="","Enter the date",IF(AND(N(F39)&gt;0,D39=""),"Enter who was paid",IF(N39&lt;0,"Petty cash below zero: top up first, or an entry is wrong",IF(ROUND(SUM(G39:M39)-N(F39),2)&lt;&gt;0,"Spread the amount over the heads: they should add up to the amount paid",IF(Q39&gt;10000,"Over ₹10,000 in cash to one payee today: too big for petty cash, s.36(4)","OK"))))))</f>
        <v/>
      </c>
      <c r="Q39">
        <f>IF(OR(D39="",N(F39)=0),0,SUMIFS($F$15:$F$164,$B$15:$B$164,B39,$D$15:$D$164,D39))</f>
        <v/>
      </c>
      <c r="R39">
        <f>IF(OR(O39="",O39="OK"),0,1)</f>
        <v/>
      </c>
    </row>
    <row r="40">
      <c r="B40" s="21" t="n"/>
      <c r="C40" s="22" t="n"/>
      <c r="D40" s="14" t="n"/>
      <c r="E40" s="23" t="n"/>
      <c r="F40" s="23" t="n"/>
      <c r="G40" s="23" t="n"/>
      <c r="H40" s="23" t="n"/>
      <c r="I40" s="23" t="n"/>
      <c r="J40" s="23" t="n"/>
      <c r="K40" s="23" t="n"/>
      <c r="L40" s="23" t="n"/>
      <c r="M40" s="23" t="n"/>
      <c r="N40" s="24">
        <f>IF(COUNT(E40:M40)=0,"",N($E$7)+SUM(E$15:E40)-SUM(F$15:F40))</f>
        <v/>
      </c>
      <c r="O40" s="25">
        <f>IF(COUNT(E40:M40)=0,"",IF(B40="","Enter the date",IF(AND(N(F40)&gt;0,D40=""),"Enter who was paid",IF(N40&lt;0,"Petty cash below zero: top up first, or an entry is wrong",IF(ROUND(SUM(G40:M40)-N(F40),2)&lt;&gt;0,"Spread the amount over the heads: they should add up to the amount paid",IF(Q40&gt;10000,"Over ₹10,000 in cash to one payee today: too big for petty cash, s.36(4)","OK"))))))</f>
        <v/>
      </c>
      <c r="Q40">
        <f>IF(OR(D40="",N(F40)=0),0,SUMIFS($F$15:$F$164,$B$15:$B$164,B40,$D$15:$D$164,D40))</f>
        <v/>
      </c>
      <c r="R40">
        <f>IF(OR(O40="",O40="OK"),0,1)</f>
        <v/>
      </c>
    </row>
    <row r="41">
      <c r="B41" s="21" t="n"/>
      <c r="C41" s="22" t="n"/>
      <c r="D41" s="14" t="n"/>
      <c r="E41" s="23" t="n"/>
      <c r="F41" s="23" t="n"/>
      <c r="G41" s="23" t="n"/>
      <c r="H41" s="23" t="n"/>
      <c r="I41" s="23" t="n"/>
      <c r="J41" s="23" t="n"/>
      <c r="K41" s="23" t="n"/>
      <c r="L41" s="23" t="n"/>
      <c r="M41" s="23" t="n"/>
      <c r="N41" s="24">
        <f>IF(COUNT(E41:M41)=0,"",N($E$7)+SUM(E$15:E41)-SUM(F$15:F41))</f>
        <v/>
      </c>
      <c r="O41" s="25">
        <f>IF(COUNT(E41:M41)=0,"",IF(B41="","Enter the date",IF(AND(N(F41)&gt;0,D41=""),"Enter who was paid",IF(N41&lt;0,"Petty cash below zero: top up first, or an entry is wrong",IF(ROUND(SUM(G41:M41)-N(F41),2)&lt;&gt;0,"Spread the amount over the heads: they should add up to the amount paid",IF(Q41&gt;10000,"Over ₹10,000 in cash to one payee today: too big for petty cash, s.36(4)","OK"))))))</f>
        <v/>
      </c>
      <c r="Q41">
        <f>IF(OR(D41="",N(F41)=0),0,SUMIFS($F$15:$F$164,$B$15:$B$164,B41,$D$15:$D$164,D41))</f>
        <v/>
      </c>
      <c r="R41">
        <f>IF(OR(O41="",O41="OK"),0,1)</f>
        <v/>
      </c>
    </row>
    <row r="42">
      <c r="B42" s="21" t="n"/>
      <c r="C42" s="22" t="n"/>
      <c r="D42" s="14" t="n"/>
      <c r="E42" s="23" t="n"/>
      <c r="F42" s="23" t="n"/>
      <c r="G42" s="23" t="n"/>
      <c r="H42" s="23" t="n"/>
      <c r="I42" s="23" t="n"/>
      <c r="J42" s="23" t="n"/>
      <c r="K42" s="23" t="n"/>
      <c r="L42" s="23" t="n"/>
      <c r="M42" s="23" t="n"/>
      <c r="N42" s="24">
        <f>IF(COUNT(E42:M42)=0,"",N($E$7)+SUM(E$15:E42)-SUM(F$15:F42))</f>
        <v/>
      </c>
      <c r="O42" s="25">
        <f>IF(COUNT(E42:M42)=0,"",IF(B42="","Enter the date",IF(AND(N(F42)&gt;0,D42=""),"Enter who was paid",IF(N42&lt;0,"Petty cash below zero: top up first, or an entry is wrong",IF(ROUND(SUM(G42:M42)-N(F42),2)&lt;&gt;0,"Spread the amount over the heads: they should add up to the amount paid",IF(Q42&gt;10000,"Over ₹10,000 in cash to one payee today: too big for petty cash, s.36(4)","OK"))))))</f>
        <v/>
      </c>
      <c r="Q42">
        <f>IF(OR(D42="",N(F42)=0),0,SUMIFS($F$15:$F$164,$B$15:$B$164,B42,$D$15:$D$164,D42))</f>
        <v/>
      </c>
      <c r="R42">
        <f>IF(OR(O42="",O42="OK"),0,1)</f>
        <v/>
      </c>
    </row>
    <row r="43">
      <c r="B43" s="21" t="n"/>
      <c r="C43" s="22" t="n"/>
      <c r="D43" s="14" t="n"/>
      <c r="E43" s="23" t="n"/>
      <c r="F43" s="23" t="n"/>
      <c r="G43" s="23" t="n"/>
      <c r="H43" s="23" t="n"/>
      <c r="I43" s="23" t="n"/>
      <c r="J43" s="23" t="n"/>
      <c r="K43" s="23" t="n"/>
      <c r="L43" s="23" t="n"/>
      <c r="M43" s="23" t="n"/>
      <c r="N43" s="24">
        <f>IF(COUNT(E43:M43)=0,"",N($E$7)+SUM(E$15:E43)-SUM(F$15:F43))</f>
        <v/>
      </c>
      <c r="O43" s="25">
        <f>IF(COUNT(E43:M43)=0,"",IF(B43="","Enter the date",IF(AND(N(F43)&gt;0,D43=""),"Enter who was paid",IF(N43&lt;0,"Petty cash below zero: top up first, or an entry is wrong",IF(ROUND(SUM(G43:M43)-N(F43),2)&lt;&gt;0,"Spread the amount over the heads: they should add up to the amount paid",IF(Q43&gt;10000,"Over ₹10,000 in cash to one payee today: too big for petty cash, s.36(4)","OK"))))))</f>
        <v/>
      </c>
      <c r="Q43">
        <f>IF(OR(D43="",N(F43)=0),0,SUMIFS($F$15:$F$164,$B$15:$B$164,B43,$D$15:$D$164,D43))</f>
        <v/>
      </c>
      <c r="R43">
        <f>IF(OR(O43="",O43="OK"),0,1)</f>
        <v/>
      </c>
    </row>
    <row r="44">
      <c r="B44" s="21" t="n"/>
      <c r="C44" s="22" t="n"/>
      <c r="D44" s="14" t="n"/>
      <c r="E44" s="23" t="n"/>
      <c r="F44" s="23" t="n"/>
      <c r="G44" s="23" t="n"/>
      <c r="H44" s="23" t="n"/>
      <c r="I44" s="23" t="n"/>
      <c r="J44" s="23" t="n"/>
      <c r="K44" s="23" t="n"/>
      <c r="L44" s="23" t="n"/>
      <c r="M44" s="23" t="n"/>
      <c r="N44" s="24">
        <f>IF(COUNT(E44:M44)=0,"",N($E$7)+SUM(E$15:E44)-SUM(F$15:F44))</f>
        <v/>
      </c>
      <c r="O44" s="25">
        <f>IF(COUNT(E44:M44)=0,"",IF(B44="","Enter the date",IF(AND(N(F44)&gt;0,D44=""),"Enter who was paid",IF(N44&lt;0,"Petty cash below zero: top up first, or an entry is wrong",IF(ROUND(SUM(G44:M44)-N(F44),2)&lt;&gt;0,"Spread the amount over the heads: they should add up to the amount paid",IF(Q44&gt;10000,"Over ₹10,000 in cash to one payee today: too big for petty cash, s.36(4)","OK"))))))</f>
        <v/>
      </c>
      <c r="Q44">
        <f>IF(OR(D44="",N(F44)=0),0,SUMIFS($F$15:$F$164,$B$15:$B$164,B44,$D$15:$D$164,D44))</f>
        <v/>
      </c>
      <c r="R44">
        <f>IF(OR(O44="",O44="OK"),0,1)</f>
        <v/>
      </c>
    </row>
    <row r="45">
      <c r="B45" s="21" t="n"/>
      <c r="C45" s="22" t="n"/>
      <c r="D45" s="14" t="n"/>
      <c r="E45" s="23" t="n"/>
      <c r="F45" s="23" t="n"/>
      <c r="G45" s="23" t="n"/>
      <c r="H45" s="23" t="n"/>
      <c r="I45" s="23" t="n"/>
      <c r="J45" s="23" t="n"/>
      <c r="K45" s="23" t="n"/>
      <c r="L45" s="23" t="n"/>
      <c r="M45" s="23" t="n"/>
      <c r="N45" s="24">
        <f>IF(COUNT(E45:M45)=0,"",N($E$7)+SUM(E$15:E45)-SUM(F$15:F45))</f>
        <v/>
      </c>
      <c r="O45" s="25">
        <f>IF(COUNT(E45:M45)=0,"",IF(B45="","Enter the date",IF(AND(N(F45)&gt;0,D45=""),"Enter who was paid",IF(N45&lt;0,"Petty cash below zero: top up first, or an entry is wrong",IF(ROUND(SUM(G45:M45)-N(F45),2)&lt;&gt;0,"Spread the amount over the heads: they should add up to the amount paid",IF(Q45&gt;10000,"Over ₹10,000 in cash to one payee today: too big for petty cash, s.36(4)","OK"))))))</f>
        <v/>
      </c>
      <c r="Q45">
        <f>IF(OR(D45="",N(F45)=0),0,SUMIFS($F$15:$F$164,$B$15:$B$164,B45,$D$15:$D$164,D45))</f>
        <v/>
      </c>
      <c r="R45">
        <f>IF(OR(O45="",O45="OK"),0,1)</f>
        <v/>
      </c>
    </row>
    <row r="46">
      <c r="B46" s="21" t="n"/>
      <c r="C46" s="22" t="n"/>
      <c r="D46" s="14" t="n"/>
      <c r="E46" s="23" t="n"/>
      <c r="F46" s="23" t="n"/>
      <c r="G46" s="23" t="n"/>
      <c r="H46" s="23" t="n"/>
      <c r="I46" s="23" t="n"/>
      <c r="J46" s="23" t="n"/>
      <c r="K46" s="23" t="n"/>
      <c r="L46" s="23" t="n"/>
      <c r="M46" s="23" t="n"/>
      <c r="N46" s="24">
        <f>IF(COUNT(E46:M46)=0,"",N($E$7)+SUM(E$15:E46)-SUM(F$15:F46))</f>
        <v/>
      </c>
      <c r="O46" s="25">
        <f>IF(COUNT(E46:M46)=0,"",IF(B46="","Enter the date",IF(AND(N(F46)&gt;0,D46=""),"Enter who was paid",IF(N46&lt;0,"Petty cash below zero: top up first, or an entry is wrong",IF(ROUND(SUM(G46:M46)-N(F46),2)&lt;&gt;0,"Spread the amount over the heads: they should add up to the amount paid",IF(Q46&gt;10000,"Over ₹10,000 in cash to one payee today: too big for petty cash, s.36(4)","OK"))))))</f>
        <v/>
      </c>
      <c r="Q46">
        <f>IF(OR(D46="",N(F46)=0),0,SUMIFS($F$15:$F$164,$B$15:$B$164,B46,$D$15:$D$164,D46))</f>
        <v/>
      </c>
      <c r="R46">
        <f>IF(OR(O46="",O46="OK"),0,1)</f>
        <v/>
      </c>
    </row>
    <row r="47">
      <c r="B47" s="21" t="n"/>
      <c r="C47" s="22" t="n"/>
      <c r="D47" s="14" t="n"/>
      <c r="E47" s="23" t="n"/>
      <c r="F47" s="23" t="n"/>
      <c r="G47" s="23" t="n"/>
      <c r="H47" s="23" t="n"/>
      <c r="I47" s="23" t="n"/>
      <c r="J47" s="23" t="n"/>
      <c r="K47" s="23" t="n"/>
      <c r="L47" s="23" t="n"/>
      <c r="M47" s="23" t="n"/>
      <c r="N47" s="24">
        <f>IF(COUNT(E47:M47)=0,"",N($E$7)+SUM(E$15:E47)-SUM(F$15:F47))</f>
        <v/>
      </c>
      <c r="O47" s="25">
        <f>IF(COUNT(E47:M47)=0,"",IF(B47="","Enter the date",IF(AND(N(F47)&gt;0,D47=""),"Enter who was paid",IF(N47&lt;0,"Petty cash below zero: top up first, or an entry is wrong",IF(ROUND(SUM(G47:M47)-N(F47),2)&lt;&gt;0,"Spread the amount over the heads: they should add up to the amount paid",IF(Q47&gt;10000,"Over ₹10,000 in cash to one payee today: too big for petty cash, s.36(4)","OK"))))))</f>
        <v/>
      </c>
      <c r="Q47">
        <f>IF(OR(D47="",N(F47)=0),0,SUMIFS($F$15:$F$164,$B$15:$B$164,B47,$D$15:$D$164,D47))</f>
        <v/>
      </c>
      <c r="R47">
        <f>IF(OR(O47="",O47="OK"),0,1)</f>
        <v/>
      </c>
    </row>
    <row r="48">
      <c r="B48" s="21" t="n"/>
      <c r="C48" s="22" t="n"/>
      <c r="D48" s="14" t="n"/>
      <c r="E48" s="23" t="n"/>
      <c r="F48" s="23" t="n"/>
      <c r="G48" s="23" t="n"/>
      <c r="H48" s="23" t="n"/>
      <c r="I48" s="23" t="n"/>
      <c r="J48" s="23" t="n"/>
      <c r="K48" s="23" t="n"/>
      <c r="L48" s="23" t="n"/>
      <c r="M48" s="23" t="n"/>
      <c r="N48" s="24">
        <f>IF(COUNT(E48:M48)=0,"",N($E$7)+SUM(E$15:E48)-SUM(F$15:F48))</f>
        <v/>
      </c>
      <c r="O48" s="25">
        <f>IF(COUNT(E48:M48)=0,"",IF(B48="","Enter the date",IF(AND(N(F48)&gt;0,D48=""),"Enter who was paid",IF(N48&lt;0,"Petty cash below zero: top up first, or an entry is wrong",IF(ROUND(SUM(G48:M48)-N(F48),2)&lt;&gt;0,"Spread the amount over the heads: they should add up to the amount paid",IF(Q48&gt;10000,"Over ₹10,000 in cash to one payee today: too big for petty cash, s.36(4)","OK"))))))</f>
        <v/>
      </c>
      <c r="Q48">
        <f>IF(OR(D48="",N(F48)=0),0,SUMIFS($F$15:$F$164,$B$15:$B$164,B48,$D$15:$D$164,D48))</f>
        <v/>
      </c>
      <c r="R48">
        <f>IF(OR(O48="",O48="OK"),0,1)</f>
        <v/>
      </c>
    </row>
    <row r="49">
      <c r="B49" s="21" t="n"/>
      <c r="C49" s="22" t="n"/>
      <c r="D49" s="14" t="n"/>
      <c r="E49" s="23" t="n"/>
      <c r="F49" s="23" t="n"/>
      <c r="G49" s="23" t="n"/>
      <c r="H49" s="23" t="n"/>
      <c r="I49" s="23" t="n"/>
      <c r="J49" s="23" t="n"/>
      <c r="K49" s="23" t="n"/>
      <c r="L49" s="23" t="n"/>
      <c r="M49" s="23" t="n"/>
      <c r="N49" s="24">
        <f>IF(COUNT(E49:M49)=0,"",N($E$7)+SUM(E$15:E49)-SUM(F$15:F49))</f>
        <v/>
      </c>
      <c r="O49" s="25">
        <f>IF(COUNT(E49:M49)=0,"",IF(B49="","Enter the date",IF(AND(N(F49)&gt;0,D49=""),"Enter who was paid",IF(N49&lt;0,"Petty cash below zero: top up first, or an entry is wrong",IF(ROUND(SUM(G49:M49)-N(F49),2)&lt;&gt;0,"Spread the amount over the heads: they should add up to the amount paid",IF(Q49&gt;10000,"Over ₹10,000 in cash to one payee today: too big for petty cash, s.36(4)","OK"))))))</f>
        <v/>
      </c>
      <c r="Q49">
        <f>IF(OR(D49="",N(F49)=0),0,SUMIFS($F$15:$F$164,$B$15:$B$164,B49,$D$15:$D$164,D49))</f>
        <v/>
      </c>
      <c r="R49">
        <f>IF(OR(O49="",O49="OK"),0,1)</f>
        <v/>
      </c>
    </row>
    <row r="50">
      <c r="B50" s="21" t="n"/>
      <c r="C50" s="22" t="n"/>
      <c r="D50" s="14" t="n"/>
      <c r="E50" s="23" t="n"/>
      <c r="F50" s="23" t="n"/>
      <c r="G50" s="23" t="n"/>
      <c r="H50" s="23" t="n"/>
      <c r="I50" s="23" t="n"/>
      <c r="J50" s="23" t="n"/>
      <c r="K50" s="23" t="n"/>
      <c r="L50" s="23" t="n"/>
      <c r="M50" s="23" t="n"/>
      <c r="N50" s="24">
        <f>IF(COUNT(E50:M50)=0,"",N($E$7)+SUM(E$15:E50)-SUM(F$15:F50))</f>
        <v/>
      </c>
      <c r="O50" s="25">
        <f>IF(COUNT(E50:M50)=0,"",IF(B50="","Enter the date",IF(AND(N(F50)&gt;0,D50=""),"Enter who was paid",IF(N50&lt;0,"Petty cash below zero: top up first, or an entry is wrong",IF(ROUND(SUM(G50:M50)-N(F50),2)&lt;&gt;0,"Spread the amount over the heads: they should add up to the amount paid",IF(Q50&gt;10000,"Over ₹10,000 in cash to one payee today: too big for petty cash, s.36(4)","OK"))))))</f>
        <v/>
      </c>
      <c r="Q50">
        <f>IF(OR(D50="",N(F50)=0),0,SUMIFS($F$15:$F$164,$B$15:$B$164,B50,$D$15:$D$164,D50))</f>
        <v/>
      </c>
      <c r="R50">
        <f>IF(OR(O50="",O50="OK"),0,1)</f>
        <v/>
      </c>
    </row>
    <row r="51">
      <c r="B51" s="21" t="n"/>
      <c r="C51" s="22" t="n"/>
      <c r="D51" s="14" t="n"/>
      <c r="E51" s="23" t="n"/>
      <c r="F51" s="23" t="n"/>
      <c r="G51" s="23" t="n"/>
      <c r="H51" s="23" t="n"/>
      <c r="I51" s="23" t="n"/>
      <c r="J51" s="23" t="n"/>
      <c r="K51" s="23" t="n"/>
      <c r="L51" s="23" t="n"/>
      <c r="M51" s="23" t="n"/>
      <c r="N51" s="24">
        <f>IF(COUNT(E51:M51)=0,"",N($E$7)+SUM(E$15:E51)-SUM(F$15:F51))</f>
        <v/>
      </c>
      <c r="O51" s="25">
        <f>IF(COUNT(E51:M51)=0,"",IF(B51="","Enter the date",IF(AND(N(F51)&gt;0,D51=""),"Enter who was paid",IF(N51&lt;0,"Petty cash below zero: top up first, or an entry is wrong",IF(ROUND(SUM(G51:M51)-N(F51),2)&lt;&gt;0,"Spread the amount over the heads: they should add up to the amount paid",IF(Q51&gt;10000,"Over ₹10,000 in cash to one payee today: too big for petty cash, s.36(4)","OK"))))))</f>
        <v/>
      </c>
      <c r="Q51">
        <f>IF(OR(D51="",N(F51)=0),0,SUMIFS($F$15:$F$164,$B$15:$B$164,B51,$D$15:$D$164,D51))</f>
        <v/>
      </c>
      <c r="R51">
        <f>IF(OR(O51="",O51="OK"),0,1)</f>
        <v/>
      </c>
    </row>
    <row r="52">
      <c r="B52" s="21" t="n"/>
      <c r="C52" s="22" t="n"/>
      <c r="D52" s="14" t="n"/>
      <c r="E52" s="23" t="n"/>
      <c r="F52" s="23" t="n"/>
      <c r="G52" s="23" t="n"/>
      <c r="H52" s="23" t="n"/>
      <c r="I52" s="23" t="n"/>
      <c r="J52" s="23" t="n"/>
      <c r="K52" s="23" t="n"/>
      <c r="L52" s="23" t="n"/>
      <c r="M52" s="23" t="n"/>
      <c r="N52" s="24">
        <f>IF(COUNT(E52:M52)=0,"",N($E$7)+SUM(E$15:E52)-SUM(F$15:F52))</f>
        <v/>
      </c>
      <c r="O52" s="25">
        <f>IF(COUNT(E52:M52)=0,"",IF(B52="","Enter the date",IF(AND(N(F52)&gt;0,D52=""),"Enter who was paid",IF(N52&lt;0,"Petty cash below zero: top up first, or an entry is wrong",IF(ROUND(SUM(G52:M52)-N(F52),2)&lt;&gt;0,"Spread the amount over the heads: they should add up to the amount paid",IF(Q52&gt;10000,"Over ₹10,000 in cash to one payee today: too big for petty cash, s.36(4)","OK"))))))</f>
        <v/>
      </c>
      <c r="Q52">
        <f>IF(OR(D52="",N(F52)=0),0,SUMIFS($F$15:$F$164,$B$15:$B$164,B52,$D$15:$D$164,D52))</f>
        <v/>
      </c>
      <c r="R52">
        <f>IF(OR(O52="",O52="OK"),0,1)</f>
        <v/>
      </c>
    </row>
    <row r="53">
      <c r="B53" s="21" t="n"/>
      <c r="C53" s="22" t="n"/>
      <c r="D53" s="14" t="n"/>
      <c r="E53" s="23" t="n"/>
      <c r="F53" s="23" t="n"/>
      <c r="G53" s="23" t="n"/>
      <c r="H53" s="23" t="n"/>
      <c r="I53" s="23" t="n"/>
      <c r="J53" s="23" t="n"/>
      <c r="K53" s="23" t="n"/>
      <c r="L53" s="23" t="n"/>
      <c r="M53" s="23" t="n"/>
      <c r="N53" s="24">
        <f>IF(COUNT(E53:M53)=0,"",N($E$7)+SUM(E$15:E53)-SUM(F$15:F53))</f>
        <v/>
      </c>
      <c r="O53" s="25">
        <f>IF(COUNT(E53:M53)=0,"",IF(B53="","Enter the date",IF(AND(N(F53)&gt;0,D53=""),"Enter who was paid",IF(N53&lt;0,"Petty cash below zero: top up first, or an entry is wrong",IF(ROUND(SUM(G53:M53)-N(F53),2)&lt;&gt;0,"Spread the amount over the heads: they should add up to the amount paid",IF(Q53&gt;10000,"Over ₹10,000 in cash to one payee today: too big for petty cash, s.36(4)","OK"))))))</f>
        <v/>
      </c>
      <c r="Q53">
        <f>IF(OR(D53="",N(F53)=0),0,SUMIFS($F$15:$F$164,$B$15:$B$164,B53,$D$15:$D$164,D53))</f>
        <v/>
      </c>
      <c r="R53">
        <f>IF(OR(O53="",O53="OK"),0,1)</f>
        <v/>
      </c>
    </row>
    <row r="54">
      <c r="B54" s="21" t="n"/>
      <c r="C54" s="22" t="n"/>
      <c r="D54" s="14" t="n"/>
      <c r="E54" s="23" t="n"/>
      <c r="F54" s="23" t="n"/>
      <c r="G54" s="23" t="n"/>
      <c r="H54" s="23" t="n"/>
      <c r="I54" s="23" t="n"/>
      <c r="J54" s="23" t="n"/>
      <c r="K54" s="23" t="n"/>
      <c r="L54" s="23" t="n"/>
      <c r="M54" s="23" t="n"/>
      <c r="N54" s="24">
        <f>IF(COUNT(E54:M54)=0,"",N($E$7)+SUM(E$15:E54)-SUM(F$15:F54))</f>
        <v/>
      </c>
      <c r="O54" s="25">
        <f>IF(COUNT(E54:M54)=0,"",IF(B54="","Enter the date",IF(AND(N(F54)&gt;0,D54=""),"Enter who was paid",IF(N54&lt;0,"Petty cash below zero: top up first, or an entry is wrong",IF(ROUND(SUM(G54:M54)-N(F54),2)&lt;&gt;0,"Spread the amount over the heads: they should add up to the amount paid",IF(Q54&gt;10000,"Over ₹10,000 in cash to one payee today: too big for petty cash, s.36(4)","OK"))))))</f>
        <v/>
      </c>
      <c r="Q54">
        <f>IF(OR(D54="",N(F54)=0),0,SUMIFS($F$15:$F$164,$B$15:$B$164,B54,$D$15:$D$164,D54))</f>
        <v/>
      </c>
      <c r="R54">
        <f>IF(OR(O54="",O54="OK"),0,1)</f>
        <v/>
      </c>
    </row>
    <row r="55">
      <c r="B55" s="21" t="n"/>
      <c r="C55" s="22" t="n"/>
      <c r="D55" s="14" t="n"/>
      <c r="E55" s="23" t="n"/>
      <c r="F55" s="23" t="n"/>
      <c r="G55" s="23" t="n"/>
      <c r="H55" s="23" t="n"/>
      <c r="I55" s="23" t="n"/>
      <c r="J55" s="23" t="n"/>
      <c r="K55" s="23" t="n"/>
      <c r="L55" s="23" t="n"/>
      <c r="M55" s="23" t="n"/>
      <c r="N55" s="24">
        <f>IF(COUNT(E55:M55)=0,"",N($E$7)+SUM(E$15:E55)-SUM(F$15:F55))</f>
        <v/>
      </c>
      <c r="O55" s="25">
        <f>IF(COUNT(E55:M55)=0,"",IF(B55="","Enter the date",IF(AND(N(F55)&gt;0,D55=""),"Enter who was paid",IF(N55&lt;0,"Petty cash below zero: top up first, or an entry is wrong",IF(ROUND(SUM(G55:M55)-N(F55),2)&lt;&gt;0,"Spread the amount over the heads: they should add up to the amount paid",IF(Q55&gt;10000,"Over ₹10,000 in cash to one payee today: too big for petty cash, s.36(4)","OK"))))))</f>
        <v/>
      </c>
      <c r="Q55">
        <f>IF(OR(D55="",N(F55)=0),0,SUMIFS($F$15:$F$164,$B$15:$B$164,B55,$D$15:$D$164,D55))</f>
        <v/>
      </c>
      <c r="R55">
        <f>IF(OR(O55="",O55="OK"),0,1)</f>
        <v/>
      </c>
    </row>
    <row r="56">
      <c r="B56" s="21" t="n"/>
      <c r="C56" s="22" t="n"/>
      <c r="D56" s="14" t="n"/>
      <c r="E56" s="23" t="n"/>
      <c r="F56" s="23" t="n"/>
      <c r="G56" s="23" t="n"/>
      <c r="H56" s="23" t="n"/>
      <c r="I56" s="23" t="n"/>
      <c r="J56" s="23" t="n"/>
      <c r="K56" s="23" t="n"/>
      <c r="L56" s="23" t="n"/>
      <c r="M56" s="23" t="n"/>
      <c r="N56" s="24">
        <f>IF(COUNT(E56:M56)=0,"",N($E$7)+SUM(E$15:E56)-SUM(F$15:F56))</f>
        <v/>
      </c>
      <c r="O56" s="25">
        <f>IF(COUNT(E56:M56)=0,"",IF(B56="","Enter the date",IF(AND(N(F56)&gt;0,D56=""),"Enter who was paid",IF(N56&lt;0,"Petty cash below zero: top up first, or an entry is wrong",IF(ROUND(SUM(G56:M56)-N(F56),2)&lt;&gt;0,"Spread the amount over the heads: they should add up to the amount paid",IF(Q56&gt;10000,"Over ₹10,000 in cash to one payee today: too big for petty cash, s.36(4)","OK"))))))</f>
        <v/>
      </c>
      <c r="Q56">
        <f>IF(OR(D56="",N(F56)=0),0,SUMIFS($F$15:$F$164,$B$15:$B$164,B56,$D$15:$D$164,D56))</f>
        <v/>
      </c>
      <c r="R56">
        <f>IF(OR(O56="",O56="OK"),0,1)</f>
        <v/>
      </c>
    </row>
    <row r="57">
      <c r="B57" s="21" t="n"/>
      <c r="C57" s="22" t="n"/>
      <c r="D57" s="14" t="n"/>
      <c r="E57" s="23" t="n"/>
      <c r="F57" s="23" t="n"/>
      <c r="G57" s="23" t="n"/>
      <c r="H57" s="23" t="n"/>
      <c r="I57" s="23" t="n"/>
      <c r="J57" s="23" t="n"/>
      <c r="K57" s="23" t="n"/>
      <c r="L57" s="23" t="n"/>
      <c r="M57" s="23" t="n"/>
      <c r="N57" s="24">
        <f>IF(COUNT(E57:M57)=0,"",N($E$7)+SUM(E$15:E57)-SUM(F$15:F57))</f>
        <v/>
      </c>
      <c r="O57" s="25">
        <f>IF(COUNT(E57:M57)=0,"",IF(B57="","Enter the date",IF(AND(N(F57)&gt;0,D57=""),"Enter who was paid",IF(N57&lt;0,"Petty cash below zero: top up first, or an entry is wrong",IF(ROUND(SUM(G57:M57)-N(F57),2)&lt;&gt;0,"Spread the amount over the heads: they should add up to the amount paid",IF(Q57&gt;10000,"Over ₹10,000 in cash to one payee today: too big for petty cash, s.36(4)","OK"))))))</f>
        <v/>
      </c>
      <c r="Q57">
        <f>IF(OR(D57="",N(F57)=0),0,SUMIFS($F$15:$F$164,$B$15:$B$164,B57,$D$15:$D$164,D57))</f>
        <v/>
      </c>
      <c r="R57">
        <f>IF(OR(O57="",O57="OK"),0,1)</f>
        <v/>
      </c>
    </row>
    <row r="58">
      <c r="B58" s="21" t="n"/>
      <c r="C58" s="22" t="n"/>
      <c r="D58" s="14" t="n"/>
      <c r="E58" s="23" t="n"/>
      <c r="F58" s="23" t="n"/>
      <c r="G58" s="23" t="n"/>
      <c r="H58" s="23" t="n"/>
      <c r="I58" s="23" t="n"/>
      <c r="J58" s="23" t="n"/>
      <c r="K58" s="23" t="n"/>
      <c r="L58" s="23" t="n"/>
      <c r="M58" s="23" t="n"/>
      <c r="N58" s="24">
        <f>IF(COUNT(E58:M58)=0,"",N($E$7)+SUM(E$15:E58)-SUM(F$15:F58))</f>
        <v/>
      </c>
      <c r="O58" s="25">
        <f>IF(COUNT(E58:M58)=0,"",IF(B58="","Enter the date",IF(AND(N(F58)&gt;0,D58=""),"Enter who was paid",IF(N58&lt;0,"Petty cash below zero: top up first, or an entry is wrong",IF(ROUND(SUM(G58:M58)-N(F58),2)&lt;&gt;0,"Spread the amount over the heads: they should add up to the amount paid",IF(Q58&gt;10000,"Over ₹10,000 in cash to one payee today: too big for petty cash, s.36(4)","OK"))))))</f>
        <v/>
      </c>
      <c r="Q58">
        <f>IF(OR(D58="",N(F58)=0),0,SUMIFS($F$15:$F$164,$B$15:$B$164,B58,$D$15:$D$164,D58))</f>
        <v/>
      </c>
      <c r="R58">
        <f>IF(OR(O58="",O58="OK"),0,1)</f>
        <v/>
      </c>
    </row>
    <row r="59">
      <c r="B59" s="21" t="n"/>
      <c r="C59" s="22" t="n"/>
      <c r="D59" s="14" t="n"/>
      <c r="E59" s="23" t="n"/>
      <c r="F59" s="23" t="n"/>
      <c r="G59" s="23" t="n"/>
      <c r="H59" s="23" t="n"/>
      <c r="I59" s="23" t="n"/>
      <c r="J59" s="23" t="n"/>
      <c r="K59" s="23" t="n"/>
      <c r="L59" s="23" t="n"/>
      <c r="M59" s="23" t="n"/>
      <c r="N59" s="24">
        <f>IF(COUNT(E59:M59)=0,"",N($E$7)+SUM(E$15:E59)-SUM(F$15:F59))</f>
        <v/>
      </c>
      <c r="O59" s="25">
        <f>IF(COUNT(E59:M59)=0,"",IF(B59="","Enter the date",IF(AND(N(F59)&gt;0,D59=""),"Enter who was paid",IF(N59&lt;0,"Petty cash below zero: top up first, or an entry is wrong",IF(ROUND(SUM(G59:M59)-N(F59),2)&lt;&gt;0,"Spread the amount over the heads: they should add up to the amount paid",IF(Q59&gt;10000,"Over ₹10,000 in cash to one payee today: too big for petty cash, s.36(4)","OK"))))))</f>
        <v/>
      </c>
      <c r="Q59">
        <f>IF(OR(D59="",N(F59)=0),0,SUMIFS($F$15:$F$164,$B$15:$B$164,B59,$D$15:$D$164,D59))</f>
        <v/>
      </c>
      <c r="R59">
        <f>IF(OR(O59="",O59="OK"),0,1)</f>
        <v/>
      </c>
    </row>
    <row r="60">
      <c r="B60" s="21" t="n"/>
      <c r="C60" s="22" t="n"/>
      <c r="D60" s="14" t="n"/>
      <c r="E60" s="23" t="n"/>
      <c r="F60" s="23" t="n"/>
      <c r="G60" s="23" t="n"/>
      <c r="H60" s="23" t="n"/>
      <c r="I60" s="23" t="n"/>
      <c r="J60" s="23" t="n"/>
      <c r="K60" s="23" t="n"/>
      <c r="L60" s="23" t="n"/>
      <c r="M60" s="23" t="n"/>
      <c r="N60" s="24">
        <f>IF(COUNT(E60:M60)=0,"",N($E$7)+SUM(E$15:E60)-SUM(F$15:F60))</f>
        <v/>
      </c>
      <c r="O60" s="25">
        <f>IF(COUNT(E60:M60)=0,"",IF(B60="","Enter the date",IF(AND(N(F60)&gt;0,D60=""),"Enter who was paid",IF(N60&lt;0,"Petty cash below zero: top up first, or an entry is wrong",IF(ROUND(SUM(G60:M60)-N(F60),2)&lt;&gt;0,"Spread the amount over the heads: they should add up to the amount paid",IF(Q60&gt;10000,"Over ₹10,000 in cash to one payee today: too big for petty cash, s.36(4)","OK"))))))</f>
        <v/>
      </c>
      <c r="Q60">
        <f>IF(OR(D60="",N(F60)=0),0,SUMIFS($F$15:$F$164,$B$15:$B$164,B60,$D$15:$D$164,D60))</f>
        <v/>
      </c>
      <c r="R60">
        <f>IF(OR(O60="",O60="OK"),0,1)</f>
        <v/>
      </c>
    </row>
    <row r="61">
      <c r="B61" s="21" t="n"/>
      <c r="C61" s="22" t="n"/>
      <c r="D61" s="14" t="n"/>
      <c r="E61" s="23" t="n"/>
      <c r="F61" s="23" t="n"/>
      <c r="G61" s="23" t="n"/>
      <c r="H61" s="23" t="n"/>
      <c r="I61" s="23" t="n"/>
      <c r="J61" s="23" t="n"/>
      <c r="K61" s="23" t="n"/>
      <c r="L61" s="23" t="n"/>
      <c r="M61" s="23" t="n"/>
      <c r="N61" s="24">
        <f>IF(COUNT(E61:M61)=0,"",N($E$7)+SUM(E$15:E61)-SUM(F$15:F61))</f>
        <v/>
      </c>
      <c r="O61" s="25">
        <f>IF(COUNT(E61:M61)=0,"",IF(B61="","Enter the date",IF(AND(N(F61)&gt;0,D61=""),"Enter who was paid",IF(N61&lt;0,"Petty cash below zero: top up first, or an entry is wrong",IF(ROUND(SUM(G61:M61)-N(F61),2)&lt;&gt;0,"Spread the amount over the heads: they should add up to the amount paid",IF(Q61&gt;10000,"Over ₹10,000 in cash to one payee today: too big for petty cash, s.36(4)","OK"))))))</f>
        <v/>
      </c>
      <c r="Q61">
        <f>IF(OR(D61="",N(F61)=0),0,SUMIFS($F$15:$F$164,$B$15:$B$164,B61,$D$15:$D$164,D61))</f>
        <v/>
      </c>
      <c r="R61">
        <f>IF(OR(O61="",O61="OK"),0,1)</f>
        <v/>
      </c>
    </row>
    <row r="62">
      <c r="B62" s="21" t="n"/>
      <c r="C62" s="22" t="n"/>
      <c r="D62" s="14" t="n"/>
      <c r="E62" s="23" t="n"/>
      <c r="F62" s="23" t="n"/>
      <c r="G62" s="23" t="n"/>
      <c r="H62" s="23" t="n"/>
      <c r="I62" s="23" t="n"/>
      <c r="J62" s="23" t="n"/>
      <c r="K62" s="23" t="n"/>
      <c r="L62" s="23" t="n"/>
      <c r="M62" s="23" t="n"/>
      <c r="N62" s="24">
        <f>IF(COUNT(E62:M62)=0,"",N($E$7)+SUM(E$15:E62)-SUM(F$15:F62))</f>
        <v/>
      </c>
      <c r="O62" s="25">
        <f>IF(COUNT(E62:M62)=0,"",IF(B62="","Enter the date",IF(AND(N(F62)&gt;0,D62=""),"Enter who was paid",IF(N62&lt;0,"Petty cash below zero: top up first, or an entry is wrong",IF(ROUND(SUM(G62:M62)-N(F62),2)&lt;&gt;0,"Spread the amount over the heads: they should add up to the amount paid",IF(Q62&gt;10000,"Over ₹10,000 in cash to one payee today: too big for petty cash, s.36(4)","OK"))))))</f>
        <v/>
      </c>
      <c r="Q62">
        <f>IF(OR(D62="",N(F62)=0),0,SUMIFS($F$15:$F$164,$B$15:$B$164,B62,$D$15:$D$164,D62))</f>
        <v/>
      </c>
      <c r="R62">
        <f>IF(OR(O62="",O62="OK"),0,1)</f>
        <v/>
      </c>
    </row>
    <row r="63">
      <c r="B63" s="21" t="n"/>
      <c r="C63" s="22" t="n"/>
      <c r="D63" s="14" t="n"/>
      <c r="E63" s="23" t="n"/>
      <c r="F63" s="23" t="n"/>
      <c r="G63" s="23" t="n"/>
      <c r="H63" s="23" t="n"/>
      <c r="I63" s="23" t="n"/>
      <c r="J63" s="23" t="n"/>
      <c r="K63" s="23" t="n"/>
      <c r="L63" s="23" t="n"/>
      <c r="M63" s="23" t="n"/>
      <c r="N63" s="24">
        <f>IF(COUNT(E63:M63)=0,"",N($E$7)+SUM(E$15:E63)-SUM(F$15:F63))</f>
        <v/>
      </c>
      <c r="O63" s="25">
        <f>IF(COUNT(E63:M63)=0,"",IF(B63="","Enter the date",IF(AND(N(F63)&gt;0,D63=""),"Enter who was paid",IF(N63&lt;0,"Petty cash below zero: top up first, or an entry is wrong",IF(ROUND(SUM(G63:M63)-N(F63),2)&lt;&gt;0,"Spread the amount over the heads: they should add up to the amount paid",IF(Q63&gt;10000,"Over ₹10,000 in cash to one payee today: too big for petty cash, s.36(4)","OK"))))))</f>
        <v/>
      </c>
      <c r="Q63">
        <f>IF(OR(D63="",N(F63)=0),0,SUMIFS($F$15:$F$164,$B$15:$B$164,B63,$D$15:$D$164,D63))</f>
        <v/>
      </c>
      <c r="R63">
        <f>IF(OR(O63="",O63="OK"),0,1)</f>
        <v/>
      </c>
    </row>
    <row r="64">
      <c r="B64" s="21" t="n"/>
      <c r="C64" s="22" t="n"/>
      <c r="D64" s="14" t="n"/>
      <c r="E64" s="23" t="n"/>
      <c r="F64" s="23" t="n"/>
      <c r="G64" s="23" t="n"/>
      <c r="H64" s="23" t="n"/>
      <c r="I64" s="23" t="n"/>
      <c r="J64" s="23" t="n"/>
      <c r="K64" s="23" t="n"/>
      <c r="L64" s="23" t="n"/>
      <c r="M64" s="23" t="n"/>
      <c r="N64" s="24">
        <f>IF(COUNT(E64:M64)=0,"",N($E$7)+SUM(E$15:E64)-SUM(F$15:F64))</f>
        <v/>
      </c>
      <c r="O64" s="25">
        <f>IF(COUNT(E64:M64)=0,"",IF(B64="","Enter the date",IF(AND(N(F64)&gt;0,D64=""),"Enter who was paid",IF(N64&lt;0,"Petty cash below zero: top up first, or an entry is wrong",IF(ROUND(SUM(G64:M64)-N(F64),2)&lt;&gt;0,"Spread the amount over the heads: they should add up to the amount paid",IF(Q64&gt;10000,"Over ₹10,000 in cash to one payee today: too big for petty cash, s.36(4)","OK"))))))</f>
        <v/>
      </c>
      <c r="Q64">
        <f>IF(OR(D64="",N(F64)=0),0,SUMIFS($F$15:$F$164,$B$15:$B$164,B64,$D$15:$D$164,D64))</f>
        <v/>
      </c>
      <c r="R64">
        <f>IF(OR(O64="",O64="OK"),0,1)</f>
        <v/>
      </c>
    </row>
    <row r="65">
      <c r="B65" s="21" t="n"/>
      <c r="C65" s="22" t="n"/>
      <c r="D65" s="14" t="n"/>
      <c r="E65" s="23" t="n"/>
      <c r="F65" s="23" t="n"/>
      <c r="G65" s="23" t="n"/>
      <c r="H65" s="23" t="n"/>
      <c r="I65" s="23" t="n"/>
      <c r="J65" s="23" t="n"/>
      <c r="K65" s="23" t="n"/>
      <c r="L65" s="23" t="n"/>
      <c r="M65" s="23" t="n"/>
      <c r="N65" s="24">
        <f>IF(COUNT(E65:M65)=0,"",N($E$7)+SUM(E$15:E65)-SUM(F$15:F65))</f>
        <v/>
      </c>
      <c r="O65" s="25">
        <f>IF(COUNT(E65:M65)=0,"",IF(B65="","Enter the date",IF(AND(N(F65)&gt;0,D65=""),"Enter who was paid",IF(N65&lt;0,"Petty cash below zero: top up first, or an entry is wrong",IF(ROUND(SUM(G65:M65)-N(F65),2)&lt;&gt;0,"Spread the amount over the heads: they should add up to the amount paid",IF(Q65&gt;10000,"Over ₹10,000 in cash to one payee today: too big for petty cash, s.36(4)","OK"))))))</f>
        <v/>
      </c>
      <c r="Q65">
        <f>IF(OR(D65="",N(F65)=0),0,SUMIFS($F$15:$F$164,$B$15:$B$164,B65,$D$15:$D$164,D65))</f>
        <v/>
      </c>
      <c r="R65">
        <f>IF(OR(O65="",O65="OK"),0,1)</f>
        <v/>
      </c>
    </row>
    <row r="66">
      <c r="B66" s="21" t="n"/>
      <c r="C66" s="22" t="n"/>
      <c r="D66" s="14" t="n"/>
      <c r="E66" s="23" t="n"/>
      <c r="F66" s="23" t="n"/>
      <c r="G66" s="23" t="n"/>
      <c r="H66" s="23" t="n"/>
      <c r="I66" s="23" t="n"/>
      <c r="J66" s="23" t="n"/>
      <c r="K66" s="23" t="n"/>
      <c r="L66" s="23" t="n"/>
      <c r="M66" s="23" t="n"/>
      <c r="N66" s="24">
        <f>IF(COUNT(E66:M66)=0,"",N($E$7)+SUM(E$15:E66)-SUM(F$15:F66))</f>
        <v/>
      </c>
      <c r="O66" s="25">
        <f>IF(COUNT(E66:M66)=0,"",IF(B66="","Enter the date",IF(AND(N(F66)&gt;0,D66=""),"Enter who was paid",IF(N66&lt;0,"Petty cash below zero: top up first, or an entry is wrong",IF(ROUND(SUM(G66:M66)-N(F66),2)&lt;&gt;0,"Spread the amount over the heads: they should add up to the amount paid",IF(Q66&gt;10000,"Over ₹10,000 in cash to one payee today: too big for petty cash, s.36(4)","OK"))))))</f>
        <v/>
      </c>
      <c r="Q66">
        <f>IF(OR(D66="",N(F66)=0),0,SUMIFS($F$15:$F$164,$B$15:$B$164,B66,$D$15:$D$164,D66))</f>
        <v/>
      </c>
      <c r="R66">
        <f>IF(OR(O66="",O66="OK"),0,1)</f>
        <v/>
      </c>
    </row>
    <row r="67">
      <c r="B67" s="21" t="n"/>
      <c r="C67" s="22" t="n"/>
      <c r="D67" s="14" t="n"/>
      <c r="E67" s="23" t="n"/>
      <c r="F67" s="23" t="n"/>
      <c r="G67" s="23" t="n"/>
      <c r="H67" s="23" t="n"/>
      <c r="I67" s="23" t="n"/>
      <c r="J67" s="23" t="n"/>
      <c r="K67" s="23" t="n"/>
      <c r="L67" s="23" t="n"/>
      <c r="M67" s="23" t="n"/>
      <c r="N67" s="24">
        <f>IF(COUNT(E67:M67)=0,"",N($E$7)+SUM(E$15:E67)-SUM(F$15:F67))</f>
        <v/>
      </c>
      <c r="O67" s="25">
        <f>IF(COUNT(E67:M67)=0,"",IF(B67="","Enter the date",IF(AND(N(F67)&gt;0,D67=""),"Enter who was paid",IF(N67&lt;0,"Petty cash below zero: top up first, or an entry is wrong",IF(ROUND(SUM(G67:M67)-N(F67),2)&lt;&gt;0,"Spread the amount over the heads: they should add up to the amount paid",IF(Q67&gt;10000,"Over ₹10,000 in cash to one payee today: too big for petty cash, s.36(4)","OK"))))))</f>
        <v/>
      </c>
      <c r="Q67">
        <f>IF(OR(D67="",N(F67)=0),0,SUMIFS($F$15:$F$164,$B$15:$B$164,B67,$D$15:$D$164,D67))</f>
        <v/>
      </c>
      <c r="R67">
        <f>IF(OR(O67="",O67="OK"),0,1)</f>
        <v/>
      </c>
    </row>
    <row r="68">
      <c r="B68" s="21" t="n"/>
      <c r="C68" s="22" t="n"/>
      <c r="D68" s="14" t="n"/>
      <c r="E68" s="23" t="n"/>
      <c r="F68" s="23" t="n"/>
      <c r="G68" s="23" t="n"/>
      <c r="H68" s="23" t="n"/>
      <c r="I68" s="23" t="n"/>
      <c r="J68" s="23" t="n"/>
      <c r="K68" s="23" t="n"/>
      <c r="L68" s="23" t="n"/>
      <c r="M68" s="23" t="n"/>
      <c r="N68" s="24">
        <f>IF(COUNT(E68:M68)=0,"",N($E$7)+SUM(E$15:E68)-SUM(F$15:F68))</f>
        <v/>
      </c>
      <c r="O68" s="25">
        <f>IF(COUNT(E68:M68)=0,"",IF(B68="","Enter the date",IF(AND(N(F68)&gt;0,D68=""),"Enter who was paid",IF(N68&lt;0,"Petty cash below zero: top up first, or an entry is wrong",IF(ROUND(SUM(G68:M68)-N(F68),2)&lt;&gt;0,"Spread the amount over the heads: they should add up to the amount paid",IF(Q68&gt;10000,"Over ₹10,000 in cash to one payee today: too big for petty cash, s.36(4)","OK"))))))</f>
        <v/>
      </c>
      <c r="Q68">
        <f>IF(OR(D68="",N(F68)=0),0,SUMIFS($F$15:$F$164,$B$15:$B$164,B68,$D$15:$D$164,D68))</f>
        <v/>
      </c>
      <c r="R68">
        <f>IF(OR(O68="",O68="OK"),0,1)</f>
        <v/>
      </c>
    </row>
    <row r="69">
      <c r="B69" s="21" t="n"/>
      <c r="C69" s="22" t="n"/>
      <c r="D69" s="14" t="n"/>
      <c r="E69" s="23" t="n"/>
      <c r="F69" s="23" t="n"/>
      <c r="G69" s="23" t="n"/>
      <c r="H69" s="23" t="n"/>
      <c r="I69" s="23" t="n"/>
      <c r="J69" s="23" t="n"/>
      <c r="K69" s="23" t="n"/>
      <c r="L69" s="23" t="n"/>
      <c r="M69" s="23" t="n"/>
      <c r="N69" s="24">
        <f>IF(COUNT(E69:M69)=0,"",N($E$7)+SUM(E$15:E69)-SUM(F$15:F69))</f>
        <v/>
      </c>
      <c r="O69" s="25">
        <f>IF(COUNT(E69:M69)=0,"",IF(B69="","Enter the date",IF(AND(N(F69)&gt;0,D69=""),"Enter who was paid",IF(N69&lt;0,"Petty cash below zero: top up first, or an entry is wrong",IF(ROUND(SUM(G69:M69)-N(F69),2)&lt;&gt;0,"Spread the amount over the heads: they should add up to the amount paid",IF(Q69&gt;10000,"Over ₹10,000 in cash to one payee today: too big for petty cash, s.36(4)","OK"))))))</f>
        <v/>
      </c>
      <c r="Q69">
        <f>IF(OR(D69="",N(F69)=0),0,SUMIFS($F$15:$F$164,$B$15:$B$164,B69,$D$15:$D$164,D69))</f>
        <v/>
      </c>
      <c r="R69">
        <f>IF(OR(O69="",O69="OK"),0,1)</f>
        <v/>
      </c>
    </row>
    <row r="70">
      <c r="B70" s="21" t="n"/>
      <c r="C70" s="22" t="n"/>
      <c r="D70" s="14" t="n"/>
      <c r="E70" s="23" t="n"/>
      <c r="F70" s="23" t="n"/>
      <c r="G70" s="23" t="n"/>
      <c r="H70" s="23" t="n"/>
      <c r="I70" s="23" t="n"/>
      <c r="J70" s="23" t="n"/>
      <c r="K70" s="23" t="n"/>
      <c r="L70" s="23" t="n"/>
      <c r="M70" s="23" t="n"/>
      <c r="N70" s="24">
        <f>IF(COUNT(E70:M70)=0,"",N($E$7)+SUM(E$15:E70)-SUM(F$15:F70))</f>
        <v/>
      </c>
      <c r="O70" s="25">
        <f>IF(COUNT(E70:M70)=0,"",IF(B70="","Enter the date",IF(AND(N(F70)&gt;0,D70=""),"Enter who was paid",IF(N70&lt;0,"Petty cash below zero: top up first, or an entry is wrong",IF(ROUND(SUM(G70:M70)-N(F70),2)&lt;&gt;0,"Spread the amount over the heads: they should add up to the amount paid",IF(Q70&gt;10000,"Over ₹10,000 in cash to one payee today: too big for petty cash, s.36(4)","OK"))))))</f>
        <v/>
      </c>
      <c r="Q70">
        <f>IF(OR(D70="",N(F70)=0),0,SUMIFS($F$15:$F$164,$B$15:$B$164,B70,$D$15:$D$164,D70))</f>
        <v/>
      </c>
      <c r="R70">
        <f>IF(OR(O70="",O70="OK"),0,1)</f>
        <v/>
      </c>
    </row>
    <row r="71">
      <c r="B71" s="21" t="n"/>
      <c r="C71" s="22" t="n"/>
      <c r="D71" s="14" t="n"/>
      <c r="E71" s="23" t="n"/>
      <c r="F71" s="23" t="n"/>
      <c r="G71" s="23" t="n"/>
      <c r="H71" s="23" t="n"/>
      <c r="I71" s="23" t="n"/>
      <c r="J71" s="23" t="n"/>
      <c r="K71" s="23" t="n"/>
      <c r="L71" s="23" t="n"/>
      <c r="M71" s="23" t="n"/>
      <c r="N71" s="24">
        <f>IF(COUNT(E71:M71)=0,"",N($E$7)+SUM(E$15:E71)-SUM(F$15:F71))</f>
        <v/>
      </c>
      <c r="O71" s="25">
        <f>IF(COUNT(E71:M71)=0,"",IF(B71="","Enter the date",IF(AND(N(F71)&gt;0,D71=""),"Enter who was paid",IF(N71&lt;0,"Petty cash below zero: top up first, or an entry is wrong",IF(ROUND(SUM(G71:M71)-N(F71),2)&lt;&gt;0,"Spread the amount over the heads: they should add up to the amount paid",IF(Q71&gt;10000,"Over ₹10,000 in cash to one payee today: too big for petty cash, s.36(4)","OK"))))))</f>
        <v/>
      </c>
      <c r="Q71">
        <f>IF(OR(D71="",N(F71)=0),0,SUMIFS($F$15:$F$164,$B$15:$B$164,B71,$D$15:$D$164,D71))</f>
        <v/>
      </c>
      <c r="R71">
        <f>IF(OR(O71="",O71="OK"),0,1)</f>
        <v/>
      </c>
    </row>
    <row r="72">
      <c r="B72" s="21" t="n"/>
      <c r="C72" s="22" t="n"/>
      <c r="D72" s="14" t="n"/>
      <c r="E72" s="23" t="n"/>
      <c r="F72" s="23" t="n"/>
      <c r="G72" s="23" t="n"/>
      <c r="H72" s="23" t="n"/>
      <c r="I72" s="23" t="n"/>
      <c r="J72" s="23" t="n"/>
      <c r="K72" s="23" t="n"/>
      <c r="L72" s="23" t="n"/>
      <c r="M72" s="23" t="n"/>
      <c r="N72" s="24">
        <f>IF(COUNT(E72:M72)=0,"",N($E$7)+SUM(E$15:E72)-SUM(F$15:F72))</f>
        <v/>
      </c>
      <c r="O72" s="25">
        <f>IF(COUNT(E72:M72)=0,"",IF(B72="","Enter the date",IF(AND(N(F72)&gt;0,D72=""),"Enter who was paid",IF(N72&lt;0,"Petty cash below zero: top up first, or an entry is wrong",IF(ROUND(SUM(G72:M72)-N(F72),2)&lt;&gt;0,"Spread the amount over the heads: they should add up to the amount paid",IF(Q72&gt;10000,"Over ₹10,000 in cash to one payee today: too big for petty cash, s.36(4)","OK"))))))</f>
        <v/>
      </c>
      <c r="Q72">
        <f>IF(OR(D72="",N(F72)=0),0,SUMIFS($F$15:$F$164,$B$15:$B$164,B72,$D$15:$D$164,D72))</f>
        <v/>
      </c>
      <c r="R72">
        <f>IF(OR(O72="",O72="OK"),0,1)</f>
        <v/>
      </c>
    </row>
    <row r="73">
      <c r="B73" s="21" t="n"/>
      <c r="C73" s="22" t="n"/>
      <c r="D73" s="14" t="n"/>
      <c r="E73" s="23" t="n"/>
      <c r="F73" s="23" t="n"/>
      <c r="G73" s="23" t="n"/>
      <c r="H73" s="23" t="n"/>
      <c r="I73" s="23" t="n"/>
      <c r="J73" s="23" t="n"/>
      <c r="K73" s="23" t="n"/>
      <c r="L73" s="23" t="n"/>
      <c r="M73" s="23" t="n"/>
      <c r="N73" s="24">
        <f>IF(COUNT(E73:M73)=0,"",N($E$7)+SUM(E$15:E73)-SUM(F$15:F73))</f>
        <v/>
      </c>
      <c r="O73" s="25">
        <f>IF(COUNT(E73:M73)=0,"",IF(B73="","Enter the date",IF(AND(N(F73)&gt;0,D73=""),"Enter who was paid",IF(N73&lt;0,"Petty cash below zero: top up first, or an entry is wrong",IF(ROUND(SUM(G73:M73)-N(F73),2)&lt;&gt;0,"Spread the amount over the heads: they should add up to the amount paid",IF(Q73&gt;10000,"Over ₹10,000 in cash to one payee today: too big for petty cash, s.36(4)","OK"))))))</f>
        <v/>
      </c>
      <c r="Q73">
        <f>IF(OR(D73="",N(F73)=0),0,SUMIFS($F$15:$F$164,$B$15:$B$164,B73,$D$15:$D$164,D73))</f>
        <v/>
      </c>
      <c r="R73">
        <f>IF(OR(O73="",O73="OK"),0,1)</f>
        <v/>
      </c>
    </row>
    <row r="74">
      <c r="B74" s="21" t="n"/>
      <c r="C74" s="22" t="n"/>
      <c r="D74" s="14" t="n"/>
      <c r="E74" s="23" t="n"/>
      <c r="F74" s="23" t="n"/>
      <c r="G74" s="23" t="n"/>
      <c r="H74" s="23" t="n"/>
      <c r="I74" s="23" t="n"/>
      <c r="J74" s="23" t="n"/>
      <c r="K74" s="23" t="n"/>
      <c r="L74" s="23" t="n"/>
      <c r="M74" s="23" t="n"/>
      <c r="N74" s="24">
        <f>IF(COUNT(E74:M74)=0,"",N($E$7)+SUM(E$15:E74)-SUM(F$15:F74))</f>
        <v/>
      </c>
      <c r="O74" s="25">
        <f>IF(COUNT(E74:M74)=0,"",IF(B74="","Enter the date",IF(AND(N(F74)&gt;0,D74=""),"Enter who was paid",IF(N74&lt;0,"Petty cash below zero: top up first, or an entry is wrong",IF(ROUND(SUM(G74:M74)-N(F74),2)&lt;&gt;0,"Spread the amount over the heads: they should add up to the amount paid",IF(Q74&gt;10000,"Over ₹10,000 in cash to one payee today: too big for petty cash, s.36(4)","OK"))))))</f>
        <v/>
      </c>
      <c r="Q74">
        <f>IF(OR(D74="",N(F74)=0),0,SUMIFS($F$15:$F$164,$B$15:$B$164,B74,$D$15:$D$164,D74))</f>
        <v/>
      </c>
      <c r="R74">
        <f>IF(OR(O74="",O74="OK"),0,1)</f>
        <v/>
      </c>
    </row>
    <row r="75">
      <c r="B75" s="21" t="n"/>
      <c r="C75" s="22" t="n"/>
      <c r="D75" s="14" t="n"/>
      <c r="E75" s="23" t="n"/>
      <c r="F75" s="23" t="n"/>
      <c r="G75" s="23" t="n"/>
      <c r="H75" s="23" t="n"/>
      <c r="I75" s="23" t="n"/>
      <c r="J75" s="23" t="n"/>
      <c r="K75" s="23" t="n"/>
      <c r="L75" s="23" t="n"/>
      <c r="M75" s="23" t="n"/>
      <c r="N75" s="24">
        <f>IF(COUNT(E75:M75)=0,"",N($E$7)+SUM(E$15:E75)-SUM(F$15:F75))</f>
        <v/>
      </c>
      <c r="O75" s="25">
        <f>IF(COUNT(E75:M75)=0,"",IF(B75="","Enter the date",IF(AND(N(F75)&gt;0,D75=""),"Enter who was paid",IF(N75&lt;0,"Petty cash below zero: top up first, or an entry is wrong",IF(ROUND(SUM(G75:M75)-N(F75),2)&lt;&gt;0,"Spread the amount over the heads: they should add up to the amount paid",IF(Q75&gt;10000,"Over ₹10,000 in cash to one payee today: too big for petty cash, s.36(4)","OK"))))))</f>
        <v/>
      </c>
      <c r="Q75">
        <f>IF(OR(D75="",N(F75)=0),0,SUMIFS($F$15:$F$164,$B$15:$B$164,B75,$D$15:$D$164,D75))</f>
        <v/>
      </c>
      <c r="R75">
        <f>IF(OR(O75="",O75="OK"),0,1)</f>
        <v/>
      </c>
    </row>
    <row r="76">
      <c r="B76" s="21" t="n"/>
      <c r="C76" s="22" t="n"/>
      <c r="D76" s="14" t="n"/>
      <c r="E76" s="23" t="n"/>
      <c r="F76" s="23" t="n"/>
      <c r="G76" s="23" t="n"/>
      <c r="H76" s="23" t="n"/>
      <c r="I76" s="23" t="n"/>
      <c r="J76" s="23" t="n"/>
      <c r="K76" s="23" t="n"/>
      <c r="L76" s="23" t="n"/>
      <c r="M76" s="23" t="n"/>
      <c r="N76" s="24">
        <f>IF(COUNT(E76:M76)=0,"",N($E$7)+SUM(E$15:E76)-SUM(F$15:F76))</f>
        <v/>
      </c>
      <c r="O76" s="25">
        <f>IF(COUNT(E76:M76)=0,"",IF(B76="","Enter the date",IF(AND(N(F76)&gt;0,D76=""),"Enter who was paid",IF(N76&lt;0,"Petty cash below zero: top up first, or an entry is wrong",IF(ROUND(SUM(G76:M76)-N(F76),2)&lt;&gt;0,"Spread the amount over the heads: they should add up to the amount paid",IF(Q76&gt;10000,"Over ₹10,000 in cash to one payee today: too big for petty cash, s.36(4)","OK"))))))</f>
        <v/>
      </c>
      <c r="Q76">
        <f>IF(OR(D76="",N(F76)=0),0,SUMIFS($F$15:$F$164,$B$15:$B$164,B76,$D$15:$D$164,D76))</f>
        <v/>
      </c>
      <c r="R76">
        <f>IF(OR(O76="",O76="OK"),0,1)</f>
        <v/>
      </c>
    </row>
    <row r="77">
      <c r="B77" s="21" t="n"/>
      <c r="C77" s="22" t="n"/>
      <c r="D77" s="14" t="n"/>
      <c r="E77" s="23" t="n"/>
      <c r="F77" s="23" t="n"/>
      <c r="G77" s="23" t="n"/>
      <c r="H77" s="23" t="n"/>
      <c r="I77" s="23" t="n"/>
      <c r="J77" s="23" t="n"/>
      <c r="K77" s="23" t="n"/>
      <c r="L77" s="23" t="n"/>
      <c r="M77" s="23" t="n"/>
      <c r="N77" s="24">
        <f>IF(COUNT(E77:M77)=0,"",N($E$7)+SUM(E$15:E77)-SUM(F$15:F77))</f>
        <v/>
      </c>
      <c r="O77" s="25">
        <f>IF(COUNT(E77:M77)=0,"",IF(B77="","Enter the date",IF(AND(N(F77)&gt;0,D77=""),"Enter who was paid",IF(N77&lt;0,"Petty cash below zero: top up first, or an entry is wrong",IF(ROUND(SUM(G77:M77)-N(F77),2)&lt;&gt;0,"Spread the amount over the heads: they should add up to the amount paid",IF(Q77&gt;10000,"Over ₹10,000 in cash to one payee today: too big for petty cash, s.36(4)","OK"))))))</f>
        <v/>
      </c>
      <c r="Q77">
        <f>IF(OR(D77="",N(F77)=0),0,SUMIFS($F$15:$F$164,$B$15:$B$164,B77,$D$15:$D$164,D77))</f>
        <v/>
      </c>
      <c r="R77">
        <f>IF(OR(O77="",O77="OK"),0,1)</f>
        <v/>
      </c>
    </row>
    <row r="78">
      <c r="B78" s="21" t="n"/>
      <c r="C78" s="22" t="n"/>
      <c r="D78" s="14" t="n"/>
      <c r="E78" s="23" t="n"/>
      <c r="F78" s="23" t="n"/>
      <c r="G78" s="23" t="n"/>
      <c r="H78" s="23" t="n"/>
      <c r="I78" s="23" t="n"/>
      <c r="J78" s="23" t="n"/>
      <c r="K78" s="23" t="n"/>
      <c r="L78" s="23" t="n"/>
      <c r="M78" s="23" t="n"/>
      <c r="N78" s="24">
        <f>IF(COUNT(E78:M78)=0,"",N($E$7)+SUM(E$15:E78)-SUM(F$15:F78))</f>
        <v/>
      </c>
      <c r="O78" s="25">
        <f>IF(COUNT(E78:M78)=0,"",IF(B78="","Enter the date",IF(AND(N(F78)&gt;0,D78=""),"Enter who was paid",IF(N78&lt;0,"Petty cash below zero: top up first, or an entry is wrong",IF(ROUND(SUM(G78:M78)-N(F78),2)&lt;&gt;0,"Spread the amount over the heads: they should add up to the amount paid",IF(Q78&gt;10000,"Over ₹10,000 in cash to one payee today: too big for petty cash, s.36(4)","OK"))))))</f>
        <v/>
      </c>
      <c r="Q78">
        <f>IF(OR(D78="",N(F78)=0),0,SUMIFS($F$15:$F$164,$B$15:$B$164,B78,$D$15:$D$164,D78))</f>
        <v/>
      </c>
      <c r="R78">
        <f>IF(OR(O78="",O78="OK"),0,1)</f>
        <v/>
      </c>
    </row>
    <row r="79">
      <c r="B79" s="21" t="n"/>
      <c r="C79" s="22" t="n"/>
      <c r="D79" s="14" t="n"/>
      <c r="E79" s="23" t="n"/>
      <c r="F79" s="23" t="n"/>
      <c r="G79" s="23" t="n"/>
      <c r="H79" s="23" t="n"/>
      <c r="I79" s="23" t="n"/>
      <c r="J79" s="23" t="n"/>
      <c r="K79" s="23" t="n"/>
      <c r="L79" s="23" t="n"/>
      <c r="M79" s="23" t="n"/>
      <c r="N79" s="24">
        <f>IF(COUNT(E79:M79)=0,"",N($E$7)+SUM(E$15:E79)-SUM(F$15:F79))</f>
        <v/>
      </c>
      <c r="O79" s="25">
        <f>IF(COUNT(E79:M79)=0,"",IF(B79="","Enter the date",IF(AND(N(F79)&gt;0,D79=""),"Enter who was paid",IF(N79&lt;0,"Petty cash below zero: top up first, or an entry is wrong",IF(ROUND(SUM(G79:M79)-N(F79),2)&lt;&gt;0,"Spread the amount over the heads: they should add up to the amount paid",IF(Q79&gt;10000,"Over ₹10,000 in cash to one payee today: too big for petty cash, s.36(4)","OK"))))))</f>
        <v/>
      </c>
      <c r="Q79">
        <f>IF(OR(D79="",N(F79)=0),0,SUMIFS($F$15:$F$164,$B$15:$B$164,B79,$D$15:$D$164,D79))</f>
        <v/>
      </c>
      <c r="R79">
        <f>IF(OR(O79="",O79="OK"),0,1)</f>
        <v/>
      </c>
    </row>
    <row r="80">
      <c r="B80" s="21" t="n"/>
      <c r="C80" s="22" t="n"/>
      <c r="D80" s="14" t="n"/>
      <c r="E80" s="23" t="n"/>
      <c r="F80" s="23" t="n"/>
      <c r="G80" s="23" t="n"/>
      <c r="H80" s="23" t="n"/>
      <c r="I80" s="23" t="n"/>
      <c r="J80" s="23" t="n"/>
      <c r="K80" s="23" t="n"/>
      <c r="L80" s="23" t="n"/>
      <c r="M80" s="23" t="n"/>
      <c r="N80" s="24">
        <f>IF(COUNT(E80:M80)=0,"",N($E$7)+SUM(E$15:E80)-SUM(F$15:F80))</f>
        <v/>
      </c>
      <c r="O80" s="25">
        <f>IF(COUNT(E80:M80)=0,"",IF(B80="","Enter the date",IF(AND(N(F80)&gt;0,D80=""),"Enter who was paid",IF(N80&lt;0,"Petty cash below zero: top up first, or an entry is wrong",IF(ROUND(SUM(G80:M80)-N(F80),2)&lt;&gt;0,"Spread the amount over the heads: they should add up to the amount paid",IF(Q80&gt;10000,"Over ₹10,000 in cash to one payee today: too big for petty cash, s.36(4)","OK"))))))</f>
        <v/>
      </c>
      <c r="Q80">
        <f>IF(OR(D80="",N(F80)=0),0,SUMIFS($F$15:$F$164,$B$15:$B$164,B80,$D$15:$D$164,D80))</f>
        <v/>
      </c>
      <c r="R80">
        <f>IF(OR(O80="",O80="OK"),0,1)</f>
        <v/>
      </c>
    </row>
    <row r="81">
      <c r="B81" s="21" t="n"/>
      <c r="C81" s="22" t="n"/>
      <c r="D81" s="14" t="n"/>
      <c r="E81" s="23" t="n"/>
      <c r="F81" s="23" t="n"/>
      <c r="G81" s="23" t="n"/>
      <c r="H81" s="23" t="n"/>
      <c r="I81" s="23" t="n"/>
      <c r="J81" s="23" t="n"/>
      <c r="K81" s="23" t="n"/>
      <c r="L81" s="23" t="n"/>
      <c r="M81" s="23" t="n"/>
      <c r="N81" s="24">
        <f>IF(COUNT(E81:M81)=0,"",N($E$7)+SUM(E$15:E81)-SUM(F$15:F81))</f>
        <v/>
      </c>
      <c r="O81" s="25">
        <f>IF(COUNT(E81:M81)=0,"",IF(B81="","Enter the date",IF(AND(N(F81)&gt;0,D81=""),"Enter who was paid",IF(N81&lt;0,"Petty cash below zero: top up first, or an entry is wrong",IF(ROUND(SUM(G81:M81)-N(F81),2)&lt;&gt;0,"Spread the amount over the heads: they should add up to the amount paid",IF(Q81&gt;10000,"Over ₹10,000 in cash to one payee today: too big for petty cash, s.36(4)","OK"))))))</f>
        <v/>
      </c>
      <c r="Q81">
        <f>IF(OR(D81="",N(F81)=0),0,SUMIFS($F$15:$F$164,$B$15:$B$164,B81,$D$15:$D$164,D81))</f>
        <v/>
      </c>
      <c r="R81">
        <f>IF(OR(O81="",O81="OK"),0,1)</f>
        <v/>
      </c>
    </row>
    <row r="82">
      <c r="B82" s="21" t="n"/>
      <c r="C82" s="22" t="n"/>
      <c r="D82" s="14" t="n"/>
      <c r="E82" s="23" t="n"/>
      <c r="F82" s="23" t="n"/>
      <c r="G82" s="23" t="n"/>
      <c r="H82" s="23" t="n"/>
      <c r="I82" s="23" t="n"/>
      <c r="J82" s="23" t="n"/>
      <c r="K82" s="23" t="n"/>
      <c r="L82" s="23" t="n"/>
      <c r="M82" s="23" t="n"/>
      <c r="N82" s="24">
        <f>IF(COUNT(E82:M82)=0,"",N($E$7)+SUM(E$15:E82)-SUM(F$15:F82))</f>
        <v/>
      </c>
      <c r="O82" s="25">
        <f>IF(COUNT(E82:M82)=0,"",IF(B82="","Enter the date",IF(AND(N(F82)&gt;0,D82=""),"Enter who was paid",IF(N82&lt;0,"Petty cash below zero: top up first, or an entry is wrong",IF(ROUND(SUM(G82:M82)-N(F82),2)&lt;&gt;0,"Spread the amount over the heads: they should add up to the amount paid",IF(Q82&gt;10000,"Over ₹10,000 in cash to one payee today: too big for petty cash, s.36(4)","OK"))))))</f>
        <v/>
      </c>
      <c r="Q82">
        <f>IF(OR(D82="",N(F82)=0),0,SUMIFS($F$15:$F$164,$B$15:$B$164,B82,$D$15:$D$164,D82))</f>
        <v/>
      </c>
      <c r="R82">
        <f>IF(OR(O82="",O82="OK"),0,1)</f>
        <v/>
      </c>
    </row>
    <row r="83">
      <c r="B83" s="21" t="n"/>
      <c r="C83" s="22" t="n"/>
      <c r="D83" s="14" t="n"/>
      <c r="E83" s="23" t="n"/>
      <c r="F83" s="23" t="n"/>
      <c r="G83" s="23" t="n"/>
      <c r="H83" s="23" t="n"/>
      <c r="I83" s="23" t="n"/>
      <c r="J83" s="23" t="n"/>
      <c r="K83" s="23" t="n"/>
      <c r="L83" s="23" t="n"/>
      <c r="M83" s="23" t="n"/>
      <c r="N83" s="24">
        <f>IF(COUNT(E83:M83)=0,"",N($E$7)+SUM(E$15:E83)-SUM(F$15:F83))</f>
        <v/>
      </c>
      <c r="O83" s="25">
        <f>IF(COUNT(E83:M83)=0,"",IF(B83="","Enter the date",IF(AND(N(F83)&gt;0,D83=""),"Enter who was paid",IF(N83&lt;0,"Petty cash below zero: top up first, or an entry is wrong",IF(ROUND(SUM(G83:M83)-N(F83),2)&lt;&gt;0,"Spread the amount over the heads: they should add up to the amount paid",IF(Q83&gt;10000,"Over ₹10,000 in cash to one payee today: too big for petty cash, s.36(4)","OK"))))))</f>
        <v/>
      </c>
      <c r="Q83">
        <f>IF(OR(D83="",N(F83)=0),0,SUMIFS($F$15:$F$164,$B$15:$B$164,B83,$D$15:$D$164,D83))</f>
        <v/>
      </c>
      <c r="R83">
        <f>IF(OR(O83="",O83="OK"),0,1)</f>
        <v/>
      </c>
    </row>
    <row r="84">
      <c r="B84" s="21" t="n"/>
      <c r="C84" s="22" t="n"/>
      <c r="D84" s="14" t="n"/>
      <c r="E84" s="23" t="n"/>
      <c r="F84" s="23" t="n"/>
      <c r="G84" s="23" t="n"/>
      <c r="H84" s="23" t="n"/>
      <c r="I84" s="23" t="n"/>
      <c r="J84" s="23" t="n"/>
      <c r="K84" s="23" t="n"/>
      <c r="L84" s="23" t="n"/>
      <c r="M84" s="23" t="n"/>
      <c r="N84" s="24">
        <f>IF(COUNT(E84:M84)=0,"",N($E$7)+SUM(E$15:E84)-SUM(F$15:F84))</f>
        <v/>
      </c>
      <c r="O84" s="25">
        <f>IF(COUNT(E84:M84)=0,"",IF(B84="","Enter the date",IF(AND(N(F84)&gt;0,D84=""),"Enter who was paid",IF(N84&lt;0,"Petty cash below zero: top up first, or an entry is wrong",IF(ROUND(SUM(G84:M84)-N(F84),2)&lt;&gt;0,"Spread the amount over the heads: they should add up to the amount paid",IF(Q84&gt;10000,"Over ₹10,000 in cash to one payee today: too big for petty cash, s.36(4)","OK"))))))</f>
        <v/>
      </c>
      <c r="Q84">
        <f>IF(OR(D84="",N(F84)=0),0,SUMIFS($F$15:$F$164,$B$15:$B$164,B84,$D$15:$D$164,D84))</f>
        <v/>
      </c>
      <c r="R84">
        <f>IF(OR(O84="",O84="OK"),0,1)</f>
        <v/>
      </c>
    </row>
    <row r="85">
      <c r="B85" s="21" t="n"/>
      <c r="C85" s="22" t="n"/>
      <c r="D85" s="14" t="n"/>
      <c r="E85" s="23" t="n"/>
      <c r="F85" s="23" t="n"/>
      <c r="G85" s="23" t="n"/>
      <c r="H85" s="23" t="n"/>
      <c r="I85" s="23" t="n"/>
      <c r="J85" s="23" t="n"/>
      <c r="K85" s="23" t="n"/>
      <c r="L85" s="23" t="n"/>
      <c r="M85" s="23" t="n"/>
      <c r="N85" s="24">
        <f>IF(COUNT(E85:M85)=0,"",N($E$7)+SUM(E$15:E85)-SUM(F$15:F85))</f>
        <v/>
      </c>
      <c r="O85" s="25">
        <f>IF(COUNT(E85:M85)=0,"",IF(B85="","Enter the date",IF(AND(N(F85)&gt;0,D85=""),"Enter who was paid",IF(N85&lt;0,"Petty cash below zero: top up first, or an entry is wrong",IF(ROUND(SUM(G85:M85)-N(F85),2)&lt;&gt;0,"Spread the amount over the heads: they should add up to the amount paid",IF(Q85&gt;10000,"Over ₹10,000 in cash to one payee today: too big for petty cash, s.36(4)","OK"))))))</f>
        <v/>
      </c>
      <c r="Q85">
        <f>IF(OR(D85="",N(F85)=0),0,SUMIFS($F$15:$F$164,$B$15:$B$164,B85,$D$15:$D$164,D85))</f>
        <v/>
      </c>
      <c r="R85">
        <f>IF(OR(O85="",O85="OK"),0,1)</f>
        <v/>
      </c>
    </row>
    <row r="86">
      <c r="B86" s="21" t="n"/>
      <c r="C86" s="22" t="n"/>
      <c r="D86" s="14" t="n"/>
      <c r="E86" s="23" t="n"/>
      <c r="F86" s="23" t="n"/>
      <c r="G86" s="23" t="n"/>
      <c r="H86" s="23" t="n"/>
      <c r="I86" s="23" t="n"/>
      <c r="J86" s="23" t="n"/>
      <c r="K86" s="23" t="n"/>
      <c r="L86" s="23" t="n"/>
      <c r="M86" s="23" t="n"/>
      <c r="N86" s="24">
        <f>IF(COUNT(E86:M86)=0,"",N($E$7)+SUM(E$15:E86)-SUM(F$15:F86))</f>
        <v/>
      </c>
      <c r="O86" s="25">
        <f>IF(COUNT(E86:M86)=0,"",IF(B86="","Enter the date",IF(AND(N(F86)&gt;0,D86=""),"Enter who was paid",IF(N86&lt;0,"Petty cash below zero: top up first, or an entry is wrong",IF(ROUND(SUM(G86:M86)-N(F86),2)&lt;&gt;0,"Spread the amount over the heads: they should add up to the amount paid",IF(Q86&gt;10000,"Over ₹10,000 in cash to one payee today: too big for petty cash, s.36(4)","OK"))))))</f>
        <v/>
      </c>
      <c r="Q86">
        <f>IF(OR(D86="",N(F86)=0),0,SUMIFS($F$15:$F$164,$B$15:$B$164,B86,$D$15:$D$164,D86))</f>
        <v/>
      </c>
      <c r="R86">
        <f>IF(OR(O86="",O86="OK"),0,1)</f>
        <v/>
      </c>
    </row>
    <row r="87">
      <c r="B87" s="21" t="n"/>
      <c r="C87" s="22" t="n"/>
      <c r="D87" s="14" t="n"/>
      <c r="E87" s="23" t="n"/>
      <c r="F87" s="23" t="n"/>
      <c r="G87" s="23" t="n"/>
      <c r="H87" s="23" t="n"/>
      <c r="I87" s="23" t="n"/>
      <c r="J87" s="23" t="n"/>
      <c r="K87" s="23" t="n"/>
      <c r="L87" s="23" t="n"/>
      <c r="M87" s="23" t="n"/>
      <c r="N87" s="24">
        <f>IF(COUNT(E87:M87)=0,"",N($E$7)+SUM(E$15:E87)-SUM(F$15:F87))</f>
        <v/>
      </c>
      <c r="O87" s="25">
        <f>IF(COUNT(E87:M87)=0,"",IF(B87="","Enter the date",IF(AND(N(F87)&gt;0,D87=""),"Enter who was paid",IF(N87&lt;0,"Petty cash below zero: top up first, or an entry is wrong",IF(ROUND(SUM(G87:M87)-N(F87),2)&lt;&gt;0,"Spread the amount over the heads: they should add up to the amount paid",IF(Q87&gt;10000,"Over ₹10,000 in cash to one payee today: too big for petty cash, s.36(4)","OK"))))))</f>
        <v/>
      </c>
      <c r="Q87">
        <f>IF(OR(D87="",N(F87)=0),0,SUMIFS($F$15:$F$164,$B$15:$B$164,B87,$D$15:$D$164,D87))</f>
        <v/>
      </c>
      <c r="R87">
        <f>IF(OR(O87="",O87="OK"),0,1)</f>
        <v/>
      </c>
    </row>
    <row r="88">
      <c r="B88" s="21" t="n"/>
      <c r="C88" s="22" t="n"/>
      <c r="D88" s="14" t="n"/>
      <c r="E88" s="23" t="n"/>
      <c r="F88" s="23" t="n"/>
      <c r="G88" s="23" t="n"/>
      <c r="H88" s="23" t="n"/>
      <c r="I88" s="23" t="n"/>
      <c r="J88" s="23" t="n"/>
      <c r="K88" s="23" t="n"/>
      <c r="L88" s="23" t="n"/>
      <c r="M88" s="23" t="n"/>
      <c r="N88" s="24">
        <f>IF(COUNT(E88:M88)=0,"",N($E$7)+SUM(E$15:E88)-SUM(F$15:F88))</f>
        <v/>
      </c>
      <c r="O88" s="25">
        <f>IF(COUNT(E88:M88)=0,"",IF(B88="","Enter the date",IF(AND(N(F88)&gt;0,D88=""),"Enter who was paid",IF(N88&lt;0,"Petty cash below zero: top up first, or an entry is wrong",IF(ROUND(SUM(G88:M88)-N(F88),2)&lt;&gt;0,"Spread the amount over the heads: they should add up to the amount paid",IF(Q88&gt;10000,"Over ₹10,000 in cash to one payee today: too big for petty cash, s.36(4)","OK"))))))</f>
        <v/>
      </c>
      <c r="Q88">
        <f>IF(OR(D88="",N(F88)=0),0,SUMIFS($F$15:$F$164,$B$15:$B$164,B88,$D$15:$D$164,D88))</f>
        <v/>
      </c>
      <c r="R88">
        <f>IF(OR(O88="",O88="OK"),0,1)</f>
        <v/>
      </c>
    </row>
    <row r="89">
      <c r="B89" s="21" t="n"/>
      <c r="C89" s="22" t="n"/>
      <c r="D89" s="14" t="n"/>
      <c r="E89" s="23" t="n"/>
      <c r="F89" s="23" t="n"/>
      <c r="G89" s="23" t="n"/>
      <c r="H89" s="23" t="n"/>
      <c r="I89" s="23" t="n"/>
      <c r="J89" s="23" t="n"/>
      <c r="K89" s="23" t="n"/>
      <c r="L89" s="23" t="n"/>
      <c r="M89" s="23" t="n"/>
      <c r="N89" s="24">
        <f>IF(COUNT(E89:M89)=0,"",N($E$7)+SUM(E$15:E89)-SUM(F$15:F89))</f>
        <v/>
      </c>
      <c r="O89" s="25">
        <f>IF(COUNT(E89:M89)=0,"",IF(B89="","Enter the date",IF(AND(N(F89)&gt;0,D89=""),"Enter who was paid",IF(N89&lt;0,"Petty cash below zero: top up first, or an entry is wrong",IF(ROUND(SUM(G89:M89)-N(F89),2)&lt;&gt;0,"Spread the amount over the heads: they should add up to the amount paid",IF(Q89&gt;10000,"Over ₹10,000 in cash to one payee today: too big for petty cash, s.36(4)","OK"))))))</f>
        <v/>
      </c>
      <c r="Q89">
        <f>IF(OR(D89="",N(F89)=0),0,SUMIFS($F$15:$F$164,$B$15:$B$164,B89,$D$15:$D$164,D89))</f>
        <v/>
      </c>
      <c r="R89">
        <f>IF(OR(O89="",O89="OK"),0,1)</f>
        <v/>
      </c>
    </row>
    <row r="90">
      <c r="B90" s="21" t="n"/>
      <c r="C90" s="22" t="n"/>
      <c r="D90" s="14" t="n"/>
      <c r="E90" s="23" t="n"/>
      <c r="F90" s="23" t="n"/>
      <c r="G90" s="23" t="n"/>
      <c r="H90" s="23" t="n"/>
      <c r="I90" s="23" t="n"/>
      <c r="J90" s="23" t="n"/>
      <c r="K90" s="23" t="n"/>
      <c r="L90" s="23" t="n"/>
      <c r="M90" s="23" t="n"/>
      <c r="N90" s="24">
        <f>IF(COUNT(E90:M90)=0,"",N($E$7)+SUM(E$15:E90)-SUM(F$15:F90))</f>
        <v/>
      </c>
      <c r="O90" s="25">
        <f>IF(COUNT(E90:M90)=0,"",IF(B90="","Enter the date",IF(AND(N(F90)&gt;0,D90=""),"Enter who was paid",IF(N90&lt;0,"Petty cash below zero: top up first, or an entry is wrong",IF(ROUND(SUM(G90:M90)-N(F90),2)&lt;&gt;0,"Spread the amount over the heads: they should add up to the amount paid",IF(Q90&gt;10000,"Over ₹10,000 in cash to one payee today: too big for petty cash, s.36(4)","OK"))))))</f>
        <v/>
      </c>
      <c r="Q90">
        <f>IF(OR(D90="",N(F90)=0),0,SUMIFS($F$15:$F$164,$B$15:$B$164,B90,$D$15:$D$164,D90))</f>
        <v/>
      </c>
      <c r="R90">
        <f>IF(OR(O90="",O90="OK"),0,1)</f>
        <v/>
      </c>
    </row>
    <row r="91">
      <c r="B91" s="21" t="n"/>
      <c r="C91" s="22" t="n"/>
      <c r="D91" s="14" t="n"/>
      <c r="E91" s="23" t="n"/>
      <c r="F91" s="23" t="n"/>
      <c r="G91" s="23" t="n"/>
      <c r="H91" s="23" t="n"/>
      <c r="I91" s="23" t="n"/>
      <c r="J91" s="23" t="n"/>
      <c r="K91" s="23" t="n"/>
      <c r="L91" s="23" t="n"/>
      <c r="M91" s="23" t="n"/>
      <c r="N91" s="24">
        <f>IF(COUNT(E91:M91)=0,"",N($E$7)+SUM(E$15:E91)-SUM(F$15:F91))</f>
        <v/>
      </c>
      <c r="O91" s="25">
        <f>IF(COUNT(E91:M91)=0,"",IF(B91="","Enter the date",IF(AND(N(F91)&gt;0,D91=""),"Enter who was paid",IF(N91&lt;0,"Petty cash below zero: top up first, or an entry is wrong",IF(ROUND(SUM(G91:M91)-N(F91),2)&lt;&gt;0,"Spread the amount over the heads: they should add up to the amount paid",IF(Q91&gt;10000,"Over ₹10,000 in cash to one payee today: too big for petty cash, s.36(4)","OK"))))))</f>
        <v/>
      </c>
      <c r="Q91">
        <f>IF(OR(D91="",N(F91)=0),0,SUMIFS($F$15:$F$164,$B$15:$B$164,B91,$D$15:$D$164,D91))</f>
        <v/>
      </c>
      <c r="R91">
        <f>IF(OR(O91="",O91="OK"),0,1)</f>
        <v/>
      </c>
    </row>
    <row r="92">
      <c r="B92" s="21" t="n"/>
      <c r="C92" s="22" t="n"/>
      <c r="D92" s="14" t="n"/>
      <c r="E92" s="23" t="n"/>
      <c r="F92" s="23" t="n"/>
      <c r="G92" s="23" t="n"/>
      <c r="H92" s="23" t="n"/>
      <c r="I92" s="23" t="n"/>
      <c r="J92" s="23" t="n"/>
      <c r="K92" s="23" t="n"/>
      <c r="L92" s="23" t="n"/>
      <c r="M92" s="23" t="n"/>
      <c r="N92" s="24">
        <f>IF(COUNT(E92:M92)=0,"",N($E$7)+SUM(E$15:E92)-SUM(F$15:F92))</f>
        <v/>
      </c>
      <c r="O92" s="25">
        <f>IF(COUNT(E92:M92)=0,"",IF(B92="","Enter the date",IF(AND(N(F92)&gt;0,D92=""),"Enter who was paid",IF(N92&lt;0,"Petty cash below zero: top up first, or an entry is wrong",IF(ROUND(SUM(G92:M92)-N(F92),2)&lt;&gt;0,"Spread the amount over the heads: they should add up to the amount paid",IF(Q92&gt;10000,"Over ₹10,000 in cash to one payee today: too big for petty cash, s.36(4)","OK"))))))</f>
        <v/>
      </c>
      <c r="Q92">
        <f>IF(OR(D92="",N(F92)=0),0,SUMIFS($F$15:$F$164,$B$15:$B$164,B92,$D$15:$D$164,D92))</f>
        <v/>
      </c>
      <c r="R92">
        <f>IF(OR(O92="",O92="OK"),0,1)</f>
        <v/>
      </c>
    </row>
    <row r="93">
      <c r="B93" s="21" t="n"/>
      <c r="C93" s="22" t="n"/>
      <c r="D93" s="14" t="n"/>
      <c r="E93" s="23" t="n"/>
      <c r="F93" s="23" t="n"/>
      <c r="G93" s="23" t="n"/>
      <c r="H93" s="23" t="n"/>
      <c r="I93" s="23" t="n"/>
      <c r="J93" s="23" t="n"/>
      <c r="K93" s="23" t="n"/>
      <c r="L93" s="23" t="n"/>
      <c r="M93" s="23" t="n"/>
      <c r="N93" s="24">
        <f>IF(COUNT(E93:M93)=0,"",N($E$7)+SUM(E$15:E93)-SUM(F$15:F93))</f>
        <v/>
      </c>
      <c r="O93" s="25">
        <f>IF(COUNT(E93:M93)=0,"",IF(B93="","Enter the date",IF(AND(N(F93)&gt;0,D93=""),"Enter who was paid",IF(N93&lt;0,"Petty cash below zero: top up first, or an entry is wrong",IF(ROUND(SUM(G93:M93)-N(F93),2)&lt;&gt;0,"Spread the amount over the heads: they should add up to the amount paid",IF(Q93&gt;10000,"Over ₹10,000 in cash to one payee today: too big for petty cash, s.36(4)","OK"))))))</f>
        <v/>
      </c>
      <c r="Q93">
        <f>IF(OR(D93="",N(F93)=0),0,SUMIFS($F$15:$F$164,$B$15:$B$164,B93,$D$15:$D$164,D93))</f>
        <v/>
      </c>
      <c r="R93">
        <f>IF(OR(O93="",O93="OK"),0,1)</f>
        <v/>
      </c>
    </row>
    <row r="94">
      <c r="B94" s="21" t="n"/>
      <c r="C94" s="22" t="n"/>
      <c r="D94" s="14" t="n"/>
      <c r="E94" s="23" t="n"/>
      <c r="F94" s="23" t="n"/>
      <c r="G94" s="23" t="n"/>
      <c r="H94" s="23" t="n"/>
      <c r="I94" s="23" t="n"/>
      <c r="J94" s="23" t="n"/>
      <c r="K94" s="23" t="n"/>
      <c r="L94" s="23" t="n"/>
      <c r="M94" s="23" t="n"/>
      <c r="N94" s="24">
        <f>IF(COUNT(E94:M94)=0,"",N($E$7)+SUM(E$15:E94)-SUM(F$15:F94))</f>
        <v/>
      </c>
      <c r="O94" s="25">
        <f>IF(COUNT(E94:M94)=0,"",IF(B94="","Enter the date",IF(AND(N(F94)&gt;0,D94=""),"Enter who was paid",IF(N94&lt;0,"Petty cash below zero: top up first, or an entry is wrong",IF(ROUND(SUM(G94:M94)-N(F94),2)&lt;&gt;0,"Spread the amount over the heads: they should add up to the amount paid",IF(Q94&gt;10000,"Over ₹10,000 in cash to one payee today: too big for petty cash, s.36(4)","OK"))))))</f>
        <v/>
      </c>
      <c r="Q94">
        <f>IF(OR(D94="",N(F94)=0),0,SUMIFS($F$15:$F$164,$B$15:$B$164,B94,$D$15:$D$164,D94))</f>
        <v/>
      </c>
      <c r="R94">
        <f>IF(OR(O94="",O94="OK"),0,1)</f>
        <v/>
      </c>
    </row>
    <row r="95">
      <c r="B95" s="21" t="n"/>
      <c r="C95" s="22" t="n"/>
      <c r="D95" s="14" t="n"/>
      <c r="E95" s="23" t="n"/>
      <c r="F95" s="23" t="n"/>
      <c r="G95" s="23" t="n"/>
      <c r="H95" s="23" t="n"/>
      <c r="I95" s="23" t="n"/>
      <c r="J95" s="23" t="n"/>
      <c r="K95" s="23" t="n"/>
      <c r="L95" s="23" t="n"/>
      <c r="M95" s="23" t="n"/>
      <c r="N95" s="24">
        <f>IF(COUNT(E95:M95)=0,"",N($E$7)+SUM(E$15:E95)-SUM(F$15:F95))</f>
        <v/>
      </c>
      <c r="O95" s="25">
        <f>IF(COUNT(E95:M95)=0,"",IF(B95="","Enter the date",IF(AND(N(F95)&gt;0,D95=""),"Enter who was paid",IF(N95&lt;0,"Petty cash below zero: top up first, or an entry is wrong",IF(ROUND(SUM(G95:M95)-N(F95),2)&lt;&gt;0,"Spread the amount over the heads: they should add up to the amount paid",IF(Q95&gt;10000,"Over ₹10,000 in cash to one payee today: too big for petty cash, s.36(4)","OK"))))))</f>
        <v/>
      </c>
      <c r="Q95">
        <f>IF(OR(D95="",N(F95)=0),0,SUMIFS($F$15:$F$164,$B$15:$B$164,B95,$D$15:$D$164,D95))</f>
        <v/>
      </c>
      <c r="R95">
        <f>IF(OR(O95="",O95="OK"),0,1)</f>
        <v/>
      </c>
    </row>
    <row r="96">
      <c r="B96" s="21" t="n"/>
      <c r="C96" s="22" t="n"/>
      <c r="D96" s="14" t="n"/>
      <c r="E96" s="23" t="n"/>
      <c r="F96" s="23" t="n"/>
      <c r="G96" s="23" t="n"/>
      <c r="H96" s="23" t="n"/>
      <c r="I96" s="23" t="n"/>
      <c r="J96" s="23" t="n"/>
      <c r="K96" s="23" t="n"/>
      <c r="L96" s="23" t="n"/>
      <c r="M96" s="23" t="n"/>
      <c r="N96" s="24">
        <f>IF(COUNT(E96:M96)=0,"",N($E$7)+SUM(E$15:E96)-SUM(F$15:F96))</f>
        <v/>
      </c>
      <c r="O96" s="25">
        <f>IF(COUNT(E96:M96)=0,"",IF(B96="","Enter the date",IF(AND(N(F96)&gt;0,D96=""),"Enter who was paid",IF(N96&lt;0,"Petty cash below zero: top up first, or an entry is wrong",IF(ROUND(SUM(G96:M96)-N(F96),2)&lt;&gt;0,"Spread the amount over the heads: they should add up to the amount paid",IF(Q96&gt;10000,"Over ₹10,000 in cash to one payee today: too big for petty cash, s.36(4)","OK"))))))</f>
        <v/>
      </c>
      <c r="Q96">
        <f>IF(OR(D96="",N(F96)=0),0,SUMIFS($F$15:$F$164,$B$15:$B$164,B96,$D$15:$D$164,D96))</f>
        <v/>
      </c>
      <c r="R96">
        <f>IF(OR(O96="",O96="OK"),0,1)</f>
        <v/>
      </c>
    </row>
    <row r="97">
      <c r="B97" s="21" t="n"/>
      <c r="C97" s="22" t="n"/>
      <c r="D97" s="14" t="n"/>
      <c r="E97" s="23" t="n"/>
      <c r="F97" s="23" t="n"/>
      <c r="G97" s="23" t="n"/>
      <c r="H97" s="23" t="n"/>
      <c r="I97" s="23" t="n"/>
      <c r="J97" s="23" t="n"/>
      <c r="K97" s="23" t="n"/>
      <c r="L97" s="23" t="n"/>
      <c r="M97" s="23" t="n"/>
      <c r="N97" s="24">
        <f>IF(COUNT(E97:M97)=0,"",N($E$7)+SUM(E$15:E97)-SUM(F$15:F97))</f>
        <v/>
      </c>
      <c r="O97" s="25">
        <f>IF(COUNT(E97:M97)=0,"",IF(B97="","Enter the date",IF(AND(N(F97)&gt;0,D97=""),"Enter who was paid",IF(N97&lt;0,"Petty cash below zero: top up first, or an entry is wrong",IF(ROUND(SUM(G97:M97)-N(F97),2)&lt;&gt;0,"Spread the amount over the heads: they should add up to the amount paid",IF(Q97&gt;10000,"Over ₹10,000 in cash to one payee today: too big for petty cash, s.36(4)","OK"))))))</f>
        <v/>
      </c>
      <c r="Q97">
        <f>IF(OR(D97="",N(F97)=0),0,SUMIFS($F$15:$F$164,$B$15:$B$164,B97,$D$15:$D$164,D97))</f>
        <v/>
      </c>
      <c r="R97">
        <f>IF(OR(O97="",O97="OK"),0,1)</f>
        <v/>
      </c>
    </row>
    <row r="98">
      <c r="B98" s="21" t="n"/>
      <c r="C98" s="22" t="n"/>
      <c r="D98" s="14" t="n"/>
      <c r="E98" s="23" t="n"/>
      <c r="F98" s="23" t="n"/>
      <c r="G98" s="23" t="n"/>
      <c r="H98" s="23" t="n"/>
      <c r="I98" s="23" t="n"/>
      <c r="J98" s="23" t="n"/>
      <c r="K98" s="23" t="n"/>
      <c r="L98" s="23" t="n"/>
      <c r="M98" s="23" t="n"/>
      <c r="N98" s="24">
        <f>IF(COUNT(E98:M98)=0,"",N($E$7)+SUM(E$15:E98)-SUM(F$15:F98))</f>
        <v/>
      </c>
      <c r="O98" s="25">
        <f>IF(COUNT(E98:M98)=0,"",IF(B98="","Enter the date",IF(AND(N(F98)&gt;0,D98=""),"Enter who was paid",IF(N98&lt;0,"Petty cash below zero: top up first, or an entry is wrong",IF(ROUND(SUM(G98:M98)-N(F98),2)&lt;&gt;0,"Spread the amount over the heads: they should add up to the amount paid",IF(Q98&gt;10000,"Over ₹10,000 in cash to one payee today: too big for petty cash, s.36(4)","OK"))))))</f>
        <v/>
      </c>
      <c r="Q98">
        <f>IF(OR(D98="",N(F98)=0),0,SUMIFS($F$15:$F$164,$B$15:$B$164,B98,$D$15:$D$164,D98))</f>
        <v/>
      </c>
      <c r="R98">
        <f>IF(OR(O98="",O98="OK"),0,1)</f>
        <v/>
      </c>
    </row>
    <row r="99">
      <c r="B99" s="21" t="n"/>
      <c r="C99" s="22" t="n"/>
      <c r="D99" s="14" t="n"/>
      <c r="E99" s="23" t="n"/>
      <c r="F99" s="23" t="n"/>
      <c r="G99" s="23" t="n"/>
      <c r="H99" s="23" t="n"/>
      <c r="I99" s="23" t="n"/>
      <c r="J99" s="23" t="n"/>
      <c r="K99" s="23" t="n"/>
      <c r="L99" s="23" t="n"/>
      <c r="M99" s="23" t="n"/>
      <c r="N99" s="24">
        <f>IF(COUNT(E99:M99)=0,"",N($E$7)+SUM(E$15:E99)-SUM(F$15:F99))</f>
        <v/>
      </c>
      <c r="O99" s="25">
        <f>IF(COUNT(E99:M99)=0,"",IF(B99="","Enter the date",IF(AND(N(F99)&gt;0,D99=""),"Enter who was paid",IF(N99&lt;0,"Petty cash below zero: top up first, or an entry is wrong",IF(ROUND(SUM(G99:M99)-N(F99),2)&lt;&gt;0,"Spread the amount over the heads: they should add up to the amount paid",IF(Q99&gt;10000,"Over ₹10,000 in cash to one payee today: too big for petty cash, s.36(4)","OK"))))))</f>
        <v/>
      </c>
      <c r="Q99">
        <f>IF(OR(D99="",N(F99)=0),0,SUMIFS($F$15:$F$164,$B$15:$B$164,B99,$D$15:$D$164,D99))</f>
        <v/>
      </c>
      <c r="R99">
        <f>IF(OR(O99="",O99="OK"),0,1)</f>
        <v/>
      </c>
    </row>
    <row r="100">
      <c r="B100" s="21" t="n"/>
      <c r="C100" s="22" t="n"/>
      <c r="D100" s="14" t="n"/>
      <c r="E100" s="23" t="n"/>
      <c r="F100" s="23" t="n"/>
      <c r="G100" s="23" t="n"/>
      <c r="H100" s="23" t="n"/>
      <c r="I100" s="23" t="n"/>
      <c r="J100" s="23" t="n"/>
      <c r="K100" s="23" t="n"/>
      <c r="L100" s="23" t="n"/>
      <c r="M100" s="23" t="n"/>
      <c r="N100" s="24">
        <f>IF(COUNT(E100:M100)=0,"",N($E$7)+SUM(E$15:E100)-SUM(F$15:F100))</f>
        <v/>
      </c>
      <c r="O100" s="25">
        <f>IF(COUNT(E100:M100)=0,"",IF(B100="","Enter the date",IF(AND(N(F100)&gt;0,D100=""),"Enter who was paid",IF(N100&lt;0,"Petty cash below zero: top up first, or an entry is wrong",IF(ROUND(SUM(G100:M100)-N(F100),2)&lt;&gt;0,"Spread the amount over the heads: they should add up to the amount paid",IF(Q100&gt;10000,"Over ₹10,000 in cash to one payee today: too big for petty cash, s.36(4)","OK"))))))</f>
        <v/>
      </c>
      <c r="Q100">
        <f>IF(OR(D100="",N(F100)=0),0,SUMIFS($F$15:$F$164,$B$15:$B$164,B100,$D$15:$D$164,D100))</f>
        <v/>
      </c>
      <c r="R100">
        <f>IF(OR(O100="",O100="OK"),0,1)</f>
        <v/>
      </c>
    </row>
    <row r="101">
      <c r="B101" s="21" t="n"/>
      <c r="C101" s="22" t="n"/>
      <c r="D101" s="14" t="n"/>
      <c r="E101" s="23" t="n"/>
      <c r="F101" s="23" t="n"/>
      <c r="G101" s="23" t="n"/>
      <c r="H101" s="23" t="n"/>
      <c r="I101" s="23" t="n"/>
      <c r="J101" s="23" t="n"/>
      <c r="K101" s="23" t="n"/>
      <c r="L101" s="23" t="n"/>
      <c r="M101" s="23" t="n"/>
      <c r="N101" s="24">
        <f>IF(COUNT(E101:M101)=0,"",N($E$7)+SUM(E$15:E101)-SUM(F$15:F101))</f>
        <v/>
      </c>
      <c r="O101" s="25">
        <f>IF(COUNT(E101:M101)=0,"",IF(B101="","Enter the date",IF(AND(N(F101)&gt;0,D101=""),"Enter who was paid",IF(N101&lt;0,"Petty cash below zero: top up first, or an entry is wrong",IF(ROUND(SUM(G101:M101)-N(F101),2)&lt;&gt;0,"Spread the amount over the heads: they should add up to the amount paid",IF(Q101&gt;10000,"Over ₹10,000 in cash to one payee today: too big for petty cash, s.36(4)","OK"))))))</f>
        <v/>
      </c>
      <c r="Q101">
        <f>IF(OR(D101="",N(F101)=0),0,SUMIFS($F$15:$F$164,$B$15:$B$164,B101,$D$15:$D$164,D101))</f>
        <v/>
      </c>
      <c r="R101">
        <f>IF(OR(O101="",O101="OK"),0,1)</f>
        <v/>
      </c>
    </row>
    <row r="102">
      <c r="B102" s="21" t="n"/>
      <c r="C102" s="22" t="n"/>
      <c r="D102" s="14" t="n"/>
      <c r="E102" s="23" t="n"/>
      <c r="F102" s="23" t="n"/>
      <c r="G102" s="23" t="n"/>
      <c r="H102" s="23" t="n"/>
      <c r="I102" s="23" t="n"/>
      <c r="J102" s="23" t="n"/>
      <c r="K102" s="23" t="n"/>
      <c r="L102" s="23" t="n"/>
      <c r="M102" s="23" t="n"/>
      <c r="N102" s="24">
        <f>IF(COUNT(E102:M102)=0,"",N($E$7)+SUM(E$15:E102)-SUM(F$15:F102))</f>
        <v/>
      </c>
      <c r="O102" s="25">
        <f>IF(COUNT(E102:M102)=0,"",IF(B102="","Enter the date",IF(AND(N(F102)&gt;0,D102=""),"Enter who was paid",IF(N102&lt;0,"Petty cash below zero: top up first, or an entry is wrong",IF(ROUND(SUM(G102:M102)-N(F102),2)&lt;&gt;0,"Spread the amount over the heads: they should add up to the amount paid",IF(Q102&gt;10000,"Over ₹10,000 in cash to one payee today: too big for petty cash, s.36(4)","OK"))))))</f>
        <v/>
      </c>
      <c r="Q102">
        <f>IF(OR(D102="",N(F102)=0),0,SUMIFS($F$15:$F$164,$B$15:$B$164,B102,$D$15:$D$164,D102))</f>
        <v/>
      </c>
      <c r="R102">
        <f>IF(OR(O102="",O102="OK"),0,1)</f>
        <v/>
      </c>
    </row>
    <row r="103">
      <c r="B103" s="21" t="n"/>
      <c r="C103" s="22" t="n"/>
      <c r="D103" s="14" t="n"/>
      <c r="E103" s="23" t="n"/>
      <c r="F103" s="23" t="n"/>
      <c r="G103" s="23" t="n"/>
      <c r="H103" s="23" t="n"/>
      <c r="I103" s="23" t="n"/>
      <c r="J103" s="23" t="n"/>
      <c r="K103" s="23" t="n"/>
      <c r="L103" s="23" t="n"/>
      <c r="M103" s="23" t="n"/>
      <c r="N103" s="24">
        <f>IF(COUNT(E103:M103)=0,"",N($E$7)+SUM(E$15:E103)-SUM(F$15:F103))</f>
        <v/>
      </c>
      <c r="O103" s="25">
        <f>IF(COUNT(E103:M103)=0,"",IF(B103="","Enter the date",IF(AND(N(F103)&gt;0,D103=""),"Enter who was paid",IF(N103&lt;0,"Petty cash below zero: top up first, or an entry is wrong",IF(ROUND(SUM(G103:M103)-N(F103),2)&lt;&gt;0,"Spread the amount over the heads: they should add up to the amount paid",IF(Q103&gt;10000,"Over ₹10,000 in cash to one payee today: too big for petty cash, s.36(4)","OK"))))))</f>
        <v/>
      </c>
      <c r="Q103">
        <f>IF(OR(D103="",N(F103)=0),0,SUMIFS($F$15:$F$164,$B$15:$B$164,B103,$D$15:$D$164,D103))</f>
        <v/>
      </c>
      <c r="R103">
        <f>IF(OR(O103="",O103="OK"),0,1)</f>
        <v/>
      </c>
    </row>
    <row r="104">
      <c r="B104" s="21" t="n"/>
      <c r="C104" s="22" t="n"/>
      <c r="D104" s="14" t="n"/>
      <c r="E104" s="23" t="n"/>
      <c r="F104" s="23" t="n"/>
      <c r="G104" s="23" t="n"/>
      <c r="H104" s="23" t="n"/>
      <c r="I104" s="23" t="n"/>
      <c r="J104" s="23" t="n"/>
      <c r="K104" s="23" t="n"/>
      <c r="L104" s="23" t="n"/>
      <c r="M104" s="23" t="n"/>
      <c r="N104" s="24">
        <f>IF(COUNT(E104:M104)=0,"",N($E$7)+SUM(E$15:E104)-SUM(F$15:F104))</f>
        <v/>
      </c>
      <c r="O104" s="25">
        <f>IF(COUNT(E104:M104)=0,"",IF(B104="","Enter the date",IF(AND(N(F104)&gt;0,D104=""),"Enter who was paid",IF(N104&lt;0,"Petty cash below zero: top up first, or an entry is wrong",IF(ROUND(SUM(G104:M104)-N(F104),2)&lt;&gt;0,"Spread the amount over the heads: they should add up to the amount paid",IF(Q104&gt;10000,"Over ₹10,000 in cash to one payee today: too big for petty cash, s.36(4)","OK"))))))</f>
        <v/>
      </c>
      <c r="Q104">
        <f>IF(OR(D104="",N(F104)=0),0,SUMIFS($F$15:$F$164,$B$15:$B$164,B104,$D$15:$D$164,D104))</f>
        <v/>
      </c>
      <c r="R104">
        <f>IF(OR(O104="",O104="OK"),0,1)</f>
        <v/>
      </c>
    </row>
    <row r="105">
      <c r="B105" s="21" t="n"/>
      <c r="C105" s="22" t="n"/>
      <c r="D105" s="14" t="n"/>
      <c r="E105" s="23" t="n"/>
      <c r="F105" s="23" t="n"/>
      <c r="G105" s="23" t="n"/>
      <c r="H105" s="23" t="n"/>
      <c r="I105" s="23" t="n"/>
      <c r="J105" s="23" t="n"/>
      <c r="K105" s="23" t="n"/>
      <c r="L105" s="23" t="n"/>
      <c r="M105" s="23" t="n"/>
      <c r="N105" s="24">
        <f>IF(COUNT(E105:M105)=0,"",N($E$7)+SUM(E$15:E105)-SUM(F$15:F105))</f>
        <v/>
      </c>
      <c r="O105" s="25">
        <f>IF(COUNT(E105:M105)=0,"",IF(B105="","Enter the date",IF(AND(N(F105)&gt;0,D105=""),"Enter who was paid",IF(N105&lt;0,"Petty cash below zero: top up first, or an entry is wrong",IF(ROUND(SUM(G105:M105)-N(F105),2)&lt;&gt;0,"Spread the amount over the heads: they should add up to the amount paid",IF(Q105&gt;10000,"Over ₹10,000 in cash to one payee today: too big for petty cash, s.36(4)","OK"))))))</f>
        <v/>
      </c>
      <c r="Q105">
        <f>IF(OR(D105="",N(F105)=0),0,SUMIFS($F$15:$F$164,$B$15:$B$164,B105,$D$15:$D$164,D105))</f>
        <v/>
      </c>
      <c r="R105">
        <f>IF(OR(O105="",O105="OK"),0,1)</f>
        <v/>
      </c>
    </row>
    <row r="106">
      <c r="B106" s="21" t="n"/>
      <c r="C106" s="22" t="n"/>
      <c r="D106" s="14" t="n"/>
      <c r="E106" s="23" t="n"/>
      <c r="F106" s="23" t="n"/>
      <c r="G106" s="23" t="n"/>
      <c r="H106" s="23" t="n"/>
      <c r="I106" s="23" t="n"/>
      <c r="J106" s="23" t="n"/>
      <c r="K106" s="23" t="n"/>
      <c r="L106" s="23" t="n"/>
      <c r="M106" s="23" t="n"/>
      <c r="N106" s="24">
        <f>IF(COUNT(E106:M106)=0,"",N($E$7)+SUM(E$15:E106)-SUM(F$15:F106))</f>
        <v/>
      </c>
      <c r="O106" s="25">
        <f>IF(COUNT(E106:M106)=0,"",IF(B106="","Enter the date",IF(AND(N(F106)&gt;0,D106=""),"Enter who was paid",IF(N106&lt;0,"Petty cash below zero: top up first, or an entry is wrong",IF(ROUND(SUM(G106:M106)-N(F106),2)&lt;&gt;0,"Spread the amount over the heads: they should add up to the amount paid",IF(Q106&gt;10000,"Over ₹10,000 in cash to one payee today: too big for petty cash, s.36(4)","OK"))))))</f>
        <v/>
      </c>
      <c r="Q106">
        <f>IF(OR(D106="",N(F106)=0),0,SUMIFS($F$15:$F$164,$B$15:$B$164,B106,$D$15:$D$164,D106))</f>
        <v/>
      </c>
      <c r="R106">
        <f>IF(OR(O106="",O106="OK"),0,1)</f>
        <v/>
      </c>
    </row>
    <row r="107">
      <c r="B107" s="21" t="n"/>
      <c r="C107" s="22" t="n"/>
      <c r="D107" s="14" t="n"/>
      <c r="E107" s="23" t="n"/>
      <c r="F107" s="23" t="n"/>
      <c r="G107" s="23" t="n"/>
      <c r="H107" s="23" t="n"/>
      <c r="I107" s="23" t="n"/>
      <c r="J107" s="23" t="n"/>
      <c r="K107" s="23" t="n"/>
      <c r="L107" s="23" t="n"/>
      <c r="M107" s="23" t="n"/>
      <c r="N107" s="24">
        <f>IF(COUNT(E107:M107)=0,"",N($E$7)+SUM(E$15:E107)-SUM(F$15:F107))</f>
        <v/>
      </c>
      <c r="O107" s="25">
        <f>IF(COUNT(E107:M107)=0,"",IF(B107="","Enter the date",IF(AND(N(F107)&gt;0,D107=""),"Enter who was paid",IF(N107&lt;0,"Petty cash below zero: top up first, or an entry is wrong",IF(ROUND(SUM(G107:M107)-N(F107),2)&lt;&gt;0,"Spread the amount over the heads: they should add up to the amount paid",IF(Q107&gt;10000,"Over ₹10,000 in cash to one payee today: too big for petty cash, s.36(4)","OK"))))))</f>
        <v/>
      </c>
      <c r="Q107">
        <f>IF(OR(D107="",N(F107)=0),0,SUMIFS($F$15:$F$164,$B$15:$B$164,B107,$D$15:$D$164,D107))</f>
        <v/>
      </c>
      <c r="R107">
        <f>IF(OR(O107="",O107="OK"),0,1)</f>
        <v/>
      </c>
    </row>
    <row r="108">
      <c r="B108" s="21" t="n"/>
      <c r="C108" s="22" t="n"/>
      <c r="D108" s="14" t="n"/>
      <c r="E108" s="23" t="n"/>
      <c r="F108" s="23" t="n"/>
      <c r="G108" s="23" t="n"/>
      <c r="H108" s="23" t="n"/>
      <c r="I108" s="23" t="n"/>
      <c r="J108" s="23" t="n"/>
      <c r="K108" s="23" t="n"/>
      <c r="L108" s="23" t="n"/>
      <c r="M108" s="23" t="n"/>
      <c r="N108" s="24">
        <f>IF(COUNT(E108:M108)=0,"",N($E$7)+SUM(E$15:E108)-SUM(F$15:F108))</f>
        <v/>
      </c>
      <c r="O108" s="25">
        <f>IF(COUNT(E108:M108)=0,"",IF(B108="","Enter the date",IF(AND(N(F108)&gt;0,D108=""),"Enter who was paid",IF(N108&lt;0,"Petty cash below zero: top up first, or an entry is wrong",IF(ROUND(SUM(G108:M108)-N(F108),2)&lt;&gt;0,"Spread the amount over the heads: they should add up to the amount paid",IF(Q108&gt;10000,"Over ₹10,000 in cash to one payee today: too big for petty cash, s.36(4)","OK"))))))</f>
        <v/>
      </c>
      <c r="Q108">
        <f>IF(OR(D108="",N(F108)=0),0,SUMIFS($F$15:$F$164,$B$15:$B$164,B108,$D$15:$D$164,D108))</f>
        <v/>
      </c>
      <c r="R108">
        <f>IF(OR(O108="",O108="OK"),0,1)</f>
        <v/>
      </c>
    </row>
    <row r="109">
      <c r="B109" s="21" t="n"/>
      <c r="C109" s="22" t="n"/>
      <c r="D109" s="14" t="n"/>
      <c r="E109" s="23" t="n"/>
      <c r="F109" s="23" t="n"/>
      <c r="G109" s="23" t="n"/>
      <c r="H109" s="23" t="n"/>
      <c r="I109" s="23" t="n"/>
      <c r="J109" s="23" t="n"/>
      <c r="K109" s="23" t="n"/>
      <c r="L109" s="23" t="n"/>
      <c r="M109" s="23" t="n"/>
      <c r="N109" s="24">
        <f>IF(COUNT(E109:M109)=0,"",N($E$7)+SUM(E$15:E109)-SUM(F$15:F109))</f>
        <v/>
      </c>
      <c r="O109" s="25">
        <f>IF(COUNT(E109:M109)=0,"",IF(B109="","Enter the date",IF(AND(N(F109)&gt;0,D109=""),"Enter who was paid",IF(N109&lt;0,"Petty cash below zero: top up first, or an entry is wrong",IF(ROUND(SUM(G109:M109)-N(F109),2)&lt;&gt;0,"Spread the amount over the heads: they should add up to the amount paid",IF(Q109&gt;10000,"Over ₹10,000 in cash to one payee today: too big for petty cash, s.36(4)","OK"))))))</f>
        <v/>
      </c>
      <c r="Q109">
        <f>IF(OR(D109="",N(F109)=0),0,SUMIFS($F$15:$F$164,$B$15:$B$164,B109,$D$15:$D$164,D109))</f>
        <v/>
      </c>
      <c r="R109">
        <f>IF(OR(O109="",O109="OK"),0,1)</f>
        <v/>
      </c>
    </row>
    <row r="110">
      <c r="B110" s="21" t="n"/>
      <c r="C110" s="22" t="n"/>
      <c r="D110" s="14" t="n"/>
      <c r="E110" s="23" t="n"/>
      <c r="F110" s="23" t="n"/>
      <c r="G110" s="23" t="n"/>
      <c r="H110" s="23" t="n"/>
      <c r="I110" s="23" t="n"/>
      <c r="J110" s="23" t="n"/>
      <c r="K110" s="23" t="n"/>
      <c r="L110" s="23" t="n"/>
      <c r="M110" s="23" t="n"/>
      <c r="N110" s="24">
        <f>IF(COUNT(E110:M110)=0,"",N($E$7)+SUM(E$15:E110)-SUM(F$15:F110))</f>
        <v/>
      </c>
      <c r="O110" s="25">
        <f>IF(COUNT(E110:M110)=0,"",IF(B110="","Enter the date",IF(AND(N(F110)&gt;0,D110=""),"Enter who was paid",IF(N110&lt;0,"Petty cash below zero: top up first, or an entry is wrong",IF(ROUND(SUM(G110:M110)-N(F110),2)&lt;&gt;0,"Spread the amount over the heads: they should add up to the amount paid",IF(Q110&gt;10000,"Over ₹10,000 in cash to one payee today: too big for petty cash, s.36(4)","OK"))))))</f>
        <v/>
      </c>
      <c r="Q110">
        <f>IF(OR(D110="",N(F110)=0),0,SUMIFS($F$15:$F$164,$B$15:$B$164,B110,$D$15:$D$164,D110))</f>
        <v/>
      </c>
      <c r="R110">
        <f>IF(OR(O110="",O110="OK"),0,1)</f>
        <v/>
      </c>
    </row>
    <row r="111">
      <c r="B111" s="21" t="n"/>
      <c r="C111" s="22" t="n"/>
      <c r="D111" s="14" t="n"/>
      <c r="E111" s="23" t="n"/>
      <c r="F111" s="23" t="n"/>
      <c r="G111" s="23" t="n"/>
      <c r="H111" s="23" t="n"/>
      <c r="I111" s="23" t="n"/>
      <c r="J111" s="23" t="n"/>
      <c r="K111" s="23" t="n"/>
      <c r="L111" s="23" t="n"/>
      <c r="M111" s="23" t="n"/>
      <c r="N111" s="24">
        <f>IF(COUNT(E111:M111)=0,"",N($E$7)+SUM(E$15:E111)-SUM(F$15:F111))</f>
        <v/>
      </c>
      <c r="O111" s="25">
        <f>IF(COUNT(E111:M111)=0,"",IF(B111="","Enter the date",IF(AND(N(F111)&gt;0,D111=""),"Enter who was paid",IF(N111&lt;0,"Petty cash below zero: top up first, or an entry is wrong",IF(ROUND(SUM(G111:M111)-N(F111),2)&lt;&gt;0,"Spread the amount over the heads: they should add up to the amount paid",IF(Q111&gt;10000,"Over ₹10,000 in cash to one payee today: too big for petty cash, s.36(4)","OK"))))))</f>
        <v/>
      </c>
      <c r="Q111">
        <f>IF(OR(D111="",N(F111)=0),0,SUMIFS($F$15:$F$164,$B$15:$B$164,B111,$D$15:$D$164,D111))</f>
        <v/>
      </c>
      <c r="R111">
        <f>IF(OR(O111="",O111="OK"),0,1)</f>
        <v/>
      </c>
    </row>
    <row r="112">
      <c r="B112" s="21" t="n"/>
      <c r="C112" s="22" t="n"/>
      <c r="D112" s="14" t="n"/>
      <c r="E112" s="23" t="n"/>
      <c r="F112" s="23" t="n"/>
      <c r="G112" s="23" t="n"/>
      <c r="H112" s="23" t="n"/>
      <c r="I112" s="23" t="n"/>
      <c r="J112" s="23" t="n"/>
      <c r="K112" s="23" t="n"/>
      <c r="L112" s="23" t="n"/>
      <c r="M112" s="23" t="n"/>
      <c r="N112" s="24">
        <f>IF(COUNT(E112:M112)=0,"",N($E$7)+SUM(E$15:E112)-SUM(F$15:F112))</f>
        <v/>
      </c>
      <c r="O112" s="25">
        <f>IF(COUNT(E112:M112)=0,"",IF(B112="","Enter the date",IF(AND(N(F112)&gt;0,D112=""),"Enter who was paid",IF(N112&lt;0,"Petty cash below zero: top up first, or an entry is wrong",IF(ROUND(SUM(G112:M112)-N(F112),2)&lt;&gt;0,"Spread the amount over the heads: they should add up to the amount paid",IF(Q112&gt;10000,"Over ₹10,000 in cash to one payee today: too big for petty cash, s.36(4)","OK"))))))</f>
        <v/>
      </c>
      <c r="Q112">
        <f>IF(OR(D112="",N(F112)=0),0,SUMIFS($F$15:$F$164,$B$15:$B$164,B112,$D$15:$D$164,D112))</f>
        <v/>
      </c>
      <c r="R112">
        <f>IF(OR(O112="",O112="OK"),0,1)</f>
        <v/>
      </c>
    </row>
    <row r="113">
      <c r="B113" s="21" t="n"/>
      <c r="C113" s="22" t="n"/>
      <c r="D113" s="14" t="n"/>
      <c r="E113" s="23" t="n"/>
      <c r="F113" s="23" t="n"/>
      <c r="G113" s="23" t="n"/>
      <c r="H113" s="23" t="n"/>
      <c r="I113" s="23" t="n"/>
      <c r="J113" s="23" t="n"/>
      <c r="K113" s="23" t="n"/>
      <c r="L113" s="23" t="n"/>
      <c r="M113" s="23" t="n"/>
      <c r="N113" s="24">
        <f>IF(COUNT(E113:M113)=0,"",N($E$7)+SUM(E$15:E113)-SUM(F$15:F113))</f>
        <v/>
      </c>
      <c r="O113" s="25">
        <f>IF(COUNT(E113:M113)=0,"",IF(B113="","Enter the date",IF(AND(N(F113)&gt;0,D113=""),"Enter who was paid",IF(N113&lt;0,"Petty cash below zero: top up first, or an entry is wrong",IF(ROUND(SUM(G113:M113)-N(F113),2)&lt;&gt;0,"Spread the amount over the heads: they should add up to the amount paid",IF(Q113&gt;10000,"Over ₹10,000 in cash to one payee today: too big for petty cash, s.36(4)","OK"))))))</f>
        <v/>
      </c>
      <c r="Q113">
        <f>IF(OR(D113="",N(F113)=0),0,SUMIFS($F$15:$F$164,$B$15:$B$164,B113,$D$15:$D$164,D113))</f>
        <v/>
      </c>
      <c r="R113">
        <f>IF(OR(O113="",O113="OK"),0,1)</f>
        <v/>
      </c>
    </row>
    <row r="114">
      <c r="B114" s="21" t="n"/>
      <c r="C114" s="22" t="n"/>
      <c r="D114" s="14" t="n"/>
      <c r="E114" s="23" t="n"/>
      <c r="F114" s="23" t="n"/>
      <c r="G114" s="23" t="n"/>
      <c r="H114" s="23" t="n"/>
      <c r="I114" s="23" t="n"/>
      <c r="J114" s="23" t="n"/>
      <c r="K114" s="23" t="n"/>
      <c r="L114" s="23" t="n"/>
      <c r="M114" s="23" t="n"/>
      <c r="N114" s="24">
        <f>IF(COUNT(E114:M114)=0,"",N($E$7)+SUM(E$15:E114)-SUM(F$15:F114))</f>
        <v/>
      </c>
      <c r="O114" s="25">
        <f>IF(COUNT(E114:M114)=0,"",IF(B114="","Enter the date",IF(AND(N(F114)&gt;0,D114=""),"Enter who was paid",IF(N114&lt;0,"Petty cash below zero: top up first, or an entry is wrong",IF(ROUND(SUM(G114:M114)-N(F114),2)&lt;&gt;0,"Spread the amount over the heads: they should add up to the amount paid",IF(Q114&gt;10000,"Over ₹10,000 in cash to one payee today: too big for petty cash, s.36(4)","OK"))))))</f>
        <v/>
      </c>
      <c r="Q114">
        <f>IF(OR(D114="",N(F114)=0),0,SUMIFS($F$15:$F$164,$B$15:$B$164,B114,$D$15:$D$164,D114))</f>
        <v/>
      </c>
      <c r="R114">
        <f>IF(OR(O114="",O114="OK"),0,1)</f>
        <v/>
      </c>
    </row>
    <row r="115">
      <c r="B115" s="21" t="n"/>
      <c r="C115" s="22" t="n"/>
      <c r="D115" s="14" t="n"/>
      <c r="E115" s="23" t="n"/>
      <c r="F115" s="23" t="n"/>
      <c r="G115" s="23" t="n"/>
      <c r="H115" s="23" t="n"/>
      <c r="I115" s="23" t="n"/>
      <c r="J115" s="23" t="n"/>
      <c r="K115" s="23" t="n"/>
      <c r="L115" s="23" t="n"/>
      <c r="M115" s="23" t="n"/>
      <c r="N115" s="24">
        <f>IF(COUNT(E115:M115)=0,"",N($E$7)+SUM(E$15:E115)-SUM(F$15:F115))</f>
        <v/>
      </c>
      <c r="O115" s="25">
        <f>IF(COUNT(E115:M115)=0,"",IF(B115="","Enter the date",IF(AND(N(F115)&gt;0,D115=""),"Enter who was paid",IF(N115&lt;0,"Petty cash below zero: top up first, or an entry is wrong",IF(ROUND(SUM(G115:M115)-N(F115),2)&lt;&gt;0,"Spread the amount over the heads: they should add up to the amount paid",IF(Q115&gt;10000,"Over ₹10,000 in cash to one payee today: too big for petty cash, s.36(4)","OK"))))))</f>
        <v/>
      </c>
      <c r="Q115">
        <f>IF(OR(D115="",N(F115)=0),0,SUMIFS($F$15:$F$164,$B$15:$B$164,B115,$D$15:$D$164,D115))</f>
        <v/>
      </c>
      <c r="R115">
        <f>IF(OR(O115="",O115="OK"),0,1)</f>
        <v/>
      </c>
    </row>
    <row r="116">
      <c r="B116" s="21" t="n"/>
      <c r="C116" s="22" t="n"/>
      <c r="D116" s="14" t="n"/>
      <c r="E116" s="23" t="n"/>
      <c r="F116" s="23" t="n"/>
      <c r="G116" s="23" t="n"/>
      <c r="H116" s="23" t="n"/>
      <c r="I116" s="23" t="n"/>
      <c r="J116" s="23" t="n"/>
      <c r="K116" s="23" t="n"/>
      <c r="L116" s="23" t="n"/>
      <c r="M116" s="23" t="n"/>
      <c r="N116" s="24">
        <f>IF(COUNT(E116:M116)=0,"",N($E$7)+SUM(E$15:E116)-SUM(F$15:F116))</f>
        <v/>
      </c>
      <c r="O116" s="25">
        <f>IF(COUNT(E116:M116)=0,"",IF(B116="","Enter the date",IF(AND(N(F116)&gt;0,D116=""),"Enter who was paid",IF(N116&lt;0,"Petty cash below zero: top up first, or an entry is wrong",IF(ROUND(SUM(G116:M116)-N(F116),2)&lt;&gt;0,"Spread the amount over the heads: they should add up to the amount paid",IF(Q116&gt;10000,"Over ₹10,000 in cash to one payee today: too big for petty cash, s.36(4)","OK"))))))</f>
        <v/>
      </c>
      <c r="Q116">
        <f>IF(OR(D116="",N(F116)=0),0,SUMIFS($F$15:$F$164,$B$15:$B$164,B116,$D$15:$D$164,D116))</f>
        <v/>
      </c>
      <c r="R116">
        <f>IF(OR(O116="",O116="OK"),0,1)</f>
        <v/>
      </c>
    </row>
    <row r="117">
      <c r="B117" s="21" t="n"/>
      <c r="C117" s="22" t="n"/>
      <c r="D117" s="14" t="n"/>
      <c r="E117" s="23" t="n"/>
      <c r="F117" s="23" t="n"/>
      <c r="G117" s="23" t="n"/>
      <c r="H117" s="23" t="n"/>
      <c r="I117" s="23" t="n"/>
      <c r="J117" s="23" t="n"/>
      <c r="K117" s="23" t="n"/>
      <c r="L117" s="23" t="n"/>
      <c r="M117" s="23" t="n"/>
      <c r="N117" s="24">
        <f>IF(COUNT(E117:M117)=0,"",N($E$7)+SUM(E$15:E117)-SUM(F$15:F117))</f>
        <v/>
      </c>
      <c r="O117" s="25">
        <f>IF(COUNT(E117:M117)=0,"",IF(B117="","Enter the date",IF(AND(N(F117)&gt;0,D117=""),"Enter who was paid",IF(N117&lt;0,"Petty cash below zero: top up first, or an entry is wrong",IF(ROUND(SUM(G117:M117)-N(F117),2)&lt;&gt;0,"Spread the amount over the heads: they should add up to the amount paid",IF(Q117&gt;10000,"Over ₹10,000 in cash to one payee today: too big for petty cash, s.36(4)","OK"))))))</f>
        <v/>
      </c>
      <c r="Q117">
        <f>IF(OR(D117="",N(F117)=0),0,SUMIFS($F$15:$F$164,$B$15:$B$164,B117,$D$15:$D$164,D117))</f>
        <v/>
      </c>
      <c r="R117">
        <f>IF(OR(O117="",O117="OK"),0,1)</f>
        <v/>
      </c>
    </row>
    <row r="118">
      <c r="B118" s="21" t="n"/>
      <c r="C118" s="22" t="n"/>
      <c r="D118" s="14" t="n"/>
      <c r="E118" s="23" t="n"/>
      <c r="F118" s="23" t="n"/>
      <c r="G118" s="23" t="n"/>
      <c r="H118" s="23" t="n"/>
      <c r="I118" s="23" t="n"/>
      <c r="J118" s="23" t="n"/>
      <c r="K118" s="23" t="n"/>
      <c r="L118" s="23" t="n"/>
      <c r="M118" s="23" t="n"/>
      <c r="N118" s="24">
        <f>IF(COUNT(E118:M118)=0,"",N($E$7)+SUM(E$15:E118)-SUM(F$15:F118))</f>
        <v/>
      </c>
      <c r="O118" s="25">
        <f>IF(COUNT(E118:M118)=0,"",IF(B118="","Enter the date",IF(AND(N(F118)&gt;0,D118=""),"Enter who was paid",IF(N118&lt;0,"Petty cash below zero: top up first, or an entry is wrong",IF(ROUND(SUM(G118:M118)-N(F118),2)&lt;&gt;0,"Spread the amount over the heads: they should add up to the amount paid",IF(Q118&gt;10000,"Over ₹10,000 in cash to one payee today: too big for petty cash, s.36(4)","OK"))))))</f>
        <v/>
      </c>
      <c r="Q118">
        <f>IF(OR(D118="",N(F118)=0),0,SUMIFS($F$15:$F$164,$B$15:$B$164,B118,$D$15:$D$164,D118))</f>
        <v/>
      </c>
      <c r="R118">
        <f>IF(OR(O118="",O118="OK"),0,1)</f>
        <v/>
      </c>
    </row>
    <row r="119">
      <c r="B119" s="21" t="n"/>
      <c r="C119" s="22" t="n"/>
      <c r="D119" s="14" t="n"/>
      <c r="E119" s="23" t="n"/>
      <c r="F119" s="23" t="n"/>
      <c r="G119" s="23" t="n"/>
      <c r="H119" s="23" t="n"/>
      <c r="I119" s="23" t="n"/>
      <c r="J119" s="23" t="n"/>
      <c r="K119" s="23" t="n"/>
      <c r="L119" s="23" t="n"/>
      <c r="M119" s="23" t="n"/>
      <c r="N119" s="24">
        <f>IF(COUNT(E119:M119)=0,"",N($E$7)+SUM(E$15:E119)-SUM(F$15:F119))</f>
        <v/>
      </c>
      <c r="O119" s="25">
        <f>IF(COUNT(E119:M119)=0,"",IF(B119="","Enter the date",IF(AND(N(F119)&gt;0,D119=""),"Enter who was paid",IF(N119&lt;0,"Petty cash below zero: top up first, or an entry is wrong",IF(ROUND(SUM(G119:M119)-N(F119),2)&lt;&gt;0,"Spread the amount over the heads: they should add up to the amount paid",IF(Q119&gt;10000,"Over ₹10,000 in cash to one payee today: too big for petty cash, s.36(4)","OK"))))))</f>
        <v/>
      </c>
      <c r="Q119">
        <f>IF(OR(D119="",N(F119)=0),0,SUMIFS($F$15:$F$164,$B$15:$B$164,B119,$D$15:$D$164,D119))</f>
        <v/>
      </c>
      <c r="R119">
        <f>IF(OR(O119="",O119="OK"),0,1)</f>
        <v/>
      </c>
    </row>
    <row r="120">
      <c r="B120" s="21" t="n"/>
      <c r="C120" s="22" t="n"/>
      <c r="D120" s="14" t="n"/>
      <c r="E120" s="23" t="n"/>
      <c r="F120" s="23" t="n"/>
      <c r="G120" s="23" t="n"/>
      <c r="H120" s="23" t="n"/>
      <c r="I120" s="23" t="n"/>
      <c r="J120" s="23" t="n"/>
      <c r="K120" s="23" t="n"/>
      <c r="L120" s="23" t="n"/>
      <c r="M120" s="23" t="n"/>
      <c r="N120" s="24">
        <f>IF(COUNT(E120:M120)=0,"",N($E$7)+SUM(E$15:E120)-SUM(F$15:F120))</f>
        <v/>
      </c>
      <c r="O120" s="25">
        <f>IF(COUNT(E120:M120)=0,"",IF(B120="","Enter the date",IF(AND(N(F120)&gt;0,D120=""),"Enter who was paid",IF(N120&lt;0,"Petty cash below zero: top up first, or an entry is wrong",IF(ROUND(SUM(G120:M120)-N(F120),2)&lt;&gt;0,"Spread the amount over the heads: they should add up to the amount paid",IF(Q120&gt;10000,"Over ₹10,000 in cash to one payee today: too big for petty cash, s.36(4)","OK"))))))</f>
        <v/>
      </c>
      <c r="Q120">
        <f>IF(OR(D120="",N(F120)=0),0,SUMIFS($F$15:$F$164,$B$15:$B$164,B120,$D$15:$D$164,D120))</f>
        <v/>
      </c>
      <c r="R120">
        <f>IF(OR(O120="",O120="OK"),0,1)</f>
        <v/>
      </c>
    </row>
    <row r="121">
      <c r="B121" s="21" t="n"/>
      <c r="C121" s="22" t="n"/>
      <c r="D121" s="14" t="n"/>
      <c r="E121" s="23" t="n"/>
      <c r="F121" s="23" t="n"/>
      <c r="G121" s="23" t="n"/>
      <c r="H121" s="23" t="n"/>
      <c r="I121" s="23" t="n"/>
      <c r="J121" s="23" t="n"/>
      <c r="K121" s="23" t="n"/>
      <c r="L121" s="23" t="n"/>
      <c r="M121" s="23" t="n"/>
      <c r="N121" s="24">
        <f>IF(COUNT(E121:M121)=0,"",N($E$7)+SUM(E$15:E121)-SUM(F$15:F121))</f>
        <v/>
      </c>
      <c r="O121" s="25">
        <f>IF(COUNT(E121:M121)=0,"",IF(B121="","Enter the date",IF(AND(N(F121)&gt;0,D121=""),"Enter who was paid",IF(N121&lt;0,"Petty cash below zero: top up first, or an entry is wrong",IF(ROUND(SUM(G121:M121)-N(F121),2)&lt;&gt;0,"Spread the amount over the heads: they should add up to the amount paid",IF(Q121&gt;10000,"Over ₹10,000 in cash to one payee today: too big for petty cash, s.36(4)","OK"))))))</f>
        <v/>
      </c>
      <c r="Q121">
        <f>IF(OR(D121="",N(F121)=0),0,SUMIFS($F$15:$F$164,$B$15:$B$164,B121,$D$15:$D$164,D121))</f>
        <v/>
      </c>
      <c r="R121">
        <f>IF(OR(O121="",O121="OK"),0,1)</f>
        <v/>
      </c>
    </row>
    <row r="122">
      <c r="B122" s="21" t="n"/>
      <c r="C122" s="22" t="n"/>
      <c r="D122" s="14" t="n"/>
      <c r="E122" s="23" t="n"/>
      <c r="F122" s="23" t="n"/>
      <c r="G122" s="23" t="n"/>
      <c r="H122" s="23" t="n"/>
      <c r="I122" s="23" t="n"/>
      <c r="J122" s="23" t="n"/>
      <c r="K122" s="23" t="n"/>
      <c r="L122" s="23" t="n"/>
      <c r="M122" s="23" t="n"/>
      <c r="N122" s="24">
        <f>IF(COUNT(E122:M122)=0,"",N($E$7)+SUM(E$15:E122)-SUM(F$15:F122))</f>
        <v/>
      </c>
      <c r="O122" s="25">
        <f>IF(COUNT(E122:M122)=0,"",IF(B122="","Enter the date",IF(AND(N(F122)&gt;0,D122=""),"Enter who was paid",IF(N122&lt;0,"Petty cash below zero: top up first, or an entry is wrong",IF(ROUND(SUM(G122:M122)-N(F122),2)&lt;&gt;0,"Spread the amount over the heads: they should add up to the amount paid",IF(Q122&gt;10000,"Over ₹10,000 in cash to one payee today: too big for petty cash, s.36(4)","OK"))))))</f>
        <v/>
      </c>
      <c r="Q122">
        <f>IF(OR(D122="",N(F122)=0),0,SUMIFS($F$15:$F$164,$B$15:$B$164,B122,$D$15:$D$164,D122))</f>
        <v/>
      </c>
      <c r="R122">
        <f>IF(OR(O122="",O122="OK"),0,1)</f>
        <v/>
      </c>
    </row>
    <row r="123">
      <c r="B123" s="21" t="n"/>
      <c r="C123" s="22" t="n"/>
      <c r="D123" s="14" t="n"/>
      <c r="E123" s="23" t="n"/>
      <c r="F123" s="23" t="n"/>
      <c r="G123" s="23" t="n"/>
      <c r="H123" s="23" t="n"/>
      <c r="I123" s="23" t="n"/>
      <c r="J123" s="23" t="n"/>
      <c r="K123" s="23" t="n"/>
      <c r="L123" s="23" t="n"/>
      <c r="M123" s="23" t="n"/>
      <c r="N123" s="24">
        <f>IF(COUNT(E123:M123)=0,"",N($E$7)+SUM(E$15:E123)-SUM(F$15:F123))</f>
        <v/>
      </c>
      <c r="O123" s="25">
        <f>IF(COUNT(E123:M123)=0,"",IF(B123="","Enter the date",IF(AND(N(F123)&gt;0,D123=""),"Enter who was paid",IF(N123&lt;0,"Petty cash below zero: top up first, or an entry is wrong",IF(ROUND(SUM(G123:M123)-N(F123),2)&lt;&gt;0,"Spread the amount over the heads: they should add up to the amount paid",IF(Q123&gt;10000,"Over ₹10,000 in cash to one payee today: too big for petty cash, s.36(4)","OK"))))))</f>
        <v/>
      </c>
      <c r="Q123">
        <f>IF(OR(D123="",N(F123)=0),0,SUMIFS($F$15:$F$164,$B$15:$B$164,B123,$D$15:$D$164,D123))</f>
        <v/>
      </c>
      <c r="R123">
        <f>IF(OR(O123="",O123="OK"),0,1)</f>
        <v/>
      </c>
    </row>
    <row r="124">
      <c r="B124" s="21" t="n"/>
      <c r="C124" s="22" t="n"/>
      <c r="D124" s="14" t="n"/>
      <c r="E124" s="23" t="n"/>
      <c r="F124" s="23" t="n"/>
      <c r="G124" s="23" t="n"/>
      <c r="H124" s="23" t="n"/>
      <c r="I124" s="23" t="n"/>
      <c r="J124" s="23" t="n"/>
      <c r="K124" s="23" t="n"/>
      <c r="L124" s="23" t="n"/>
      <c r="M124" s="23" t="n"/>
      <c r="N124" s="24">
        <f>IF(COUNT(E124:M124)=0,"",N($E$7)+SUM(E$15:E124)-SUM(F$15:F124))</f>
        <v/>
      </c>
      <c r="O124" s="25">
        <f>IF(COUNT(E124:M124)=0,"",IF(B124="","Enter the date",IF(AND(N(F124)&gt;0,D124=""),"Enter who was paid",IF(N124&lt;0,"Petty cash below zero: top up first, or an entry is wrong",IF(ROUND(SUM(G124:M124)-N(F124),2)&lt;&gt;0,"Spread the amount over the heads: they should add up to the amount paid",IF(Q124&gt;10000,"Over ₹10,000 in cash to one payee today: too big for petty cash, s.36(4)","OK"))))))</f>
        <v/>
      </c>
      <c r="Q124">
        <f>IF(OR(D124="",N(F124)=0),0,SUMIFS($F$15:$F$164,$B$15:$B$164,B124,$D$15:$D$164,D124))</f>
        <v/>
      </c>
      <c r="R124">
        <f>IF(OR(O124="",O124="OK"),0,1)</f>
        <v/>
      </c>
    </row>
    <row r="125">
      <c r="B125" s="21" t="n"/>
      <c r="C125" s="22" t="n"/>
      <c r="D125" s="14" t="n"/>
      <c r="E125" s="23" t="n"/>
      <c r="F125" s="23" t="n"/>
      <c r="G125" s="23" t="n"/>
      <c r="H125" s="23" t="n"/>
      <c r="I125" s="23" t="n"/>
      <c r="J125" s="23" t="n"/>
      <c r="K125" s="23" t="n"/>
      <c r="L125" s="23" t="n"/>
      <c r="M125" s="23" t="n"/>
      <c r="N125" s="24">
        <f>IF(COUNT(E125:M125)=0,"",N($E$7)+SUM(E$15:E125)-SUM(F$15:F125))</f>
        <v/>
      </c>
      <c r="O125" s="25">
        <f>IF(COUNT(E125:M125)=0,"",IF(B125="","Enter the date",IF(AND(N(F125)&gt;0,D125=""),"Enter who was paid",IF(N125&lt;0,"Petty cash below zero: top up first, or an entry is wrong",IF(ROUND(SUM(G125:M125)-N(F125),2)&lt;&gt;0,"Spread the amount over the heads: they should add up to the amount paid",IF(Q125&gt;10000,"Over ₹10,000 in cash to one payee today: too big for petty cash, s.36(4)","OK"))))))</f>
        <v/>
      </c>
      <c r="Q125">
        <f>IF(OR(D125="",N(F125)=0),0,SUMIFS($F$15:$F$164,$B$15:$B$164,B125,$D$15:$D$164,D125))</f>
        <v/>
      </c>
      <c r="R125">
        <f>IF(OR(O125="",O125="OK"),0,1)</f>
        <v/>
      </c>
    </row>
    <row r="126">
      <c r="B126" s="21" t="n"/>
      <c r="C126" s="22" t="n"/>
      <c r="D126" s="14" t="n"/>
      <c r="E126" s="23" t="n"/>
      <c r="F126" s="23" t="n"/>
      <c r="G126" s="23" t="n"/>
      <c r="H126" s="23" t="n"/>
      <c r="I126" s="23" t="n"/>
      <c r="J126" s="23" t="n"/>
      <c r="K126" s="23" t="n"/>
      <c r="L126" s="23" t="n"/>
      <c r="M126" s="23" t="n"/>
      <c r="N126" s="24">
        <f>IF(COUNT(E126:M126)=0,"",N($E$7)+SUM(E$15:E126)-SUM(F$15:F126))</f>
        <v/>
      </c>
      <c r="O126" s="25">
        <f>IF(COUNT(E126:M126)=0,"",IF(B126="","Enter the date",IF(AND(N(F126)&gt;0,D126=""),"Enter who was paid",IF(N126&lt;0,"Petty cash below zero: top up first, or an entry is wrong",IF(ROUND(SUM(G126:M126)-N(F126),2)&lt;&gt;0,"Spread the amount over the heads: they should add up to the amount paid",IF(Q126&gt;10000,"Over ₹10,000 in cash to one payee today: too big for petty cash, s.36(4)","OK"))))))</f>
        <v/>
      </c>
      <c r="Q126">
        <f>IF(OR(D126="",N(F126)=0),0,SUMIFS($F$15:$F$164,$B$15:$B$164,B126,$D$15:$D$164,D126))</f>
        <v/>
      </c>
      <c r="R126">
        <f>IF(OR(O126="",O126="OK"),0,1)</f>
        <v/>
      </c>
    </row>
    <row r="127">
      <c r="B127" s="21" t="n"/>
      <c r="C127" s="22" t="n"/>
      <c r="D127" s="14" t="n"/>
      <c r="E127" s="23" t="n"/>
      <c r="F127" s="23" t="n"/>
      <c r="G127" s="23" t="n"/>
      <c r="H127" s="23" t="n"/>
      <c r="I127" s="23" t="n"/>
      <c r="J127" s="23" t="n"/>
      <c r="K127" s="23" t="n"/>
      <c r="L127" s="23" t="n"/>
      <c r="M127" s="23" t="n"/>
      <c r="N127" s="24">
        <f>IF(COUNT(E127:M127)=0,"",N($E$7)+SUM(E$15:E127)-SUM(F$15:F127))</f>
        <v/>
      </c>
      <c r="O127" s="25">
        <f>IF(COUNT(E127:M127)=0,"",IF(B127="","Enter the date",IF(AND(N(F127)&gt;0,D127=""),"Enter who was paid",IF(N127&lt;0,"Petty cash below zero: top up first, or an entry is wrong",IF(ROUND(SUM(G127:M127)-N(F127),2)&lt;&gt;0,"Spread the amount over the heads: they should add up to the amount paid",IF(Q127&gt;10000,"Over ₹10,000 in cash to one payee today: too big for petty cash, s.36(4)","OK"))))))</f>
        <v/>
      </c>
      <c r="Q127">
        <f>IF(OR(D127="",N(F127)=0),0,SUMIFS($F$15:$F$164,$B$15:$B$164,B127,$D$15:$D$164,D127))</f>
        <v/>
      </c>
      <c r="R127">
        <f>IF(OR(O127="",O127="OK"),0,1)</f>
        <v/>
      </c>
    </row>
    <row r="128">
      <c r="B128" s="21" t="n"/>
      <c r="C128" s="22" t="n"/>
      <c r="D128" s="14" t="n"/>
      <c r="E128" s="23" t="n"/>
      <c r="F128" s="23" t="n"/>
      <c r="G128" s="23" t="n"/>
      <c r="H128" s="23" t="n"/>
      <c r="I128" s="23" t="n"/>
      <c r="J128" s="23" t="n"/>
      <c r="K128" s="23" t="n"/>
      <c r="L128" s="23" t="n"/>
      <c r="M128" s="23" t="n"/>
      <c r="N128" s="24">
        <f>IF(COUNT(E128:M128)=0,"",N($E$7)+SUM(E$15:E128)-SUM(F$15:F128))</f>
        <v/>
      </c>
      <c r="O128" s="25">
        <f>IF(COUNT(E128:M128)=0,"",IF(B128="","Enter the date",IF(AND(N(F128)&gt;0,D128=""),"Enter who was paid",IF(N128&lt;0,"Petty cash below zero: top up first, or an entry is wrong",IF(ROUND(SUM(G128:M128)-N(F128),2)&lt;&gt;0,"Spread the amount over the heads: they should add up to the amount paid",IF(Q128&gt;10000,"Over ₹10,000 in cash to one payee today: too big for petty cash, s.36(4)","OK"))))))</f>
        <v/>
      </c>
      <c r="Q128">
        <f>IF(OR(D128="",N(F128)=0),0,SUMIFS($F$15:$F$164,$B$15:$B$164,B128,$D$15:$D$164,D128))</f>
        <v/>
      </c>
      <c r="R128">
        <f>IF(OR(O128="",O128="OK"),0,1)</f>
        <v/>
      </c>
    </row>
    <row r="129">
      <c r="B129" s="21" t="n"/>
      <c r="C129" s="22" t="n"/>
      <c r="D129" s="14" t="n"/>
      <c r="E129" s="23" t="n"/>
      <c r="F129" s="23" t="n"/>
      <c r="G129" s="23" t="n"/>
      <c r="H129" s="23" t="n"/>
      <c r="I129" s="23" t="n"/>
      <c r="J129" s="23" t="n"/>
      <c r="K129" s="23" t="n"/>
      <c r="L129" s="23" t="n"/>
      <c r="M129" s="23" t="n"/>
      <c r="N129" s="24">
        <f>IF(COUNT(E129:M129)=0,"",N($E$7)+SUM(E$15:E129)-SUM(F$15:F129))</f>
        <v/>
      </c>
      <c r="O129" s="25">
        <f>IF(COUNT(E129:M129)=0,"",IF(B129="","Enter the date",IF(AND(N(F129)&gt;0,D129=""),"Enter who was paid",IF(N129&lt;0,"Petty cash below zero: top up first, or an entry is wrong",IF(ROUND(SUM(G129:M129)-N(F129),2)&lt;&gt;0,"Spread the amount over the heads: they should add up to the amount paid",IF(Q129&gt;10000,"Over ₹10,000 in cash to one payee today: too big for petty cash, s.36(4)","OK"))))))</f>
        <v/>
      </c>
      <c r="Q129">
        <f>IF(OR(D129="",N(F129)=0),0,SUMIFS($F$15:$F$164,$B$15:$B$164,B129,$D$15:$D$164,D129))</f>
        <v/>
      </c>
      <c r="R129">
        <f>IF(OR(O129="",O129="OK"),0,1)</f>
        <v/>
      </c>
    </row>
    <row r="130">
      <c r="B130" s="21" t="n"/>
      <c r="C130" s="22" t="n"/>
      <c r="D130" s="14" t="n"/>
      <c r="E130" s="23" t="n"/>
      <c r="F130" s="23" t="n"/>
      <c r="G130" s="23" t="n"/>
      <c r="H130" s="23" t="n"/>
      <c r="I130" s="23" t="n"/>
      <c r="J130" s="23" t="n"/>
      <c r="K130" s="23" t="n"/>
      <c r="L130" s="23" t="n"/>
      <c r="M130" s="23" t="n"/>
      <c r="N130" s="24">
        <f>IF(COUNT(E130:M130)=0,"",N($E$7)+SUM(E$15:E130)-SUM(F$15:F130))</f>
        <v/>
      </c>
      <c r="O130" s="25">
        <f>IF(COUNT(E130:M130)=0,"",IF(B130="","Enter the date",IF(AND(N(F130)&gt;0,D130=""),"Enter who was paid",IF(N130&lt;0,"Petty cash below zero: top up first, or an entry is wrong",IF(ROUND(SUM(G130:M130)-N(F130),2)&lt;&gt;0,"Spread the amount over the heads: they should add up to the amount paid",IF(Q130&gt;10000,"Over ₹10,000 in cash to one payee today: too big for petty cash, s.36(4)","OK"))))))</f>
        <v/>
      </c>
      <c r="Q130">
        <f>IF(OR(D130="",N(F130)=0),0,SUMIFS($F$15:$F$164,$B$15:$B$164,B130,$D$15:$D$164,D130))</f>
        <v/>
      </c>
      <c r="R130">
        <f>IF(OR(O130="",O130="OK"),0,1)</f>
        <v/>
      </c>
    </row>
    <row r="131">
      <c r="B131" s="21" t="n"/>
      <c r="C131" s="22" t="n"/>
      <c r="D131" s="14" t="n"/>
      <c r="E131" s="23" t="n"/>
      <c r="F131" s="23" t="n"/>
      <c r="G131" s="23" t="n"/>
      <c r="H131" s="23" t="n"/>
      <c r="I131" s="23" t="n"/>
      <c r="J131" s="23" t="n"/>
      <c r="K131" s="23" t="n"/>
      <c r="L131" s="23" t="n"/>
      <c r="M131" s="23" t="n"/>
      <c r="N131" s="24">
        <f>IF(COUNT(E131:M131)=0,"",N($E$7)+SUM(E$15:E131)-SUM(F$15:F131))</f>
        <v/>
      </c>
      <c r="O131" s="25">
        <f>IF(COUNT(E131:M131)=0,"",IF(B131="","Enter the date",IF(AND(N(F131)&gt;0,D131=""),"Enter who was paid",IF(N131&lt;0,"Petty cash below zero: top up first, or an entry is wrong",IF(ROUND(SUM(G131:M131)-N(F131),2)&lt;&gt;0,"Spread the amount over the heads: they should add up to the amount paid",IF(Q131&gt;10000,"Over ₹10,000 in cash to one payee today: too big for petty cash, s.36(4)","OK"))))))</f>
        <v/>
      </c>
      <c r="Q131">
        <f>IF(OR(D131="",N(F131)=0),0,SUMIFS($F$15:$F$164,$B$15:$B$164,B131,$D$15:$D$164,D131))</f>
        <v/>
      </c>
      <c r="R131">
        <f>IF(OR(O131="",O131="OK"),0,1)</f>
        <v/>
      </c>
    </row>
    <row r="132">
      <c r="B132" s="21" t="n"/>
      <c r="C132" s="22" t="n"/>
      <c r="D132" s="14" t="n"/>
      <c r="E132" s="23" t="n"/>
      <c r="F132" s="23" t="n"/>
      <c r="G132" s="23" t="n"/>
      <c r="H132" s="23" t="n"/>
      <c r="I132" s="23" t="n"/>
      <c r="J132" s="23" t="n"/>
      <c r="K132" s="23" t="n"/>
      <c r="L132" s="23" t="n"/>
      <c r="M132" s="23" t="n"/>
      <c r="N132" s="24">
        <f>IF(COUNT(E132:M132)=0,"",N($E$7)+SUM(E$15:E132)-SUM(F$15:F132))</f>
        <v/>
      </c>
      <c r="O132" s="25">
        <f>IF(COUNT(E132:M132)=0,"",IF(B132="","Enter the date",IF(AND(N(F132)&gt;0,D132=""),"Enter who was paid",IF(N132&lt;0,"Petty cash below zero: top up first, or an entry is wrong",IF(ROUND(SUM(G132:M132)-N(F132),2)&lt;&gt;0,"Spread the amount over the heads: they should add up to the amount paid",IF(Q132&gt;10000,"Over ₹10,000 in cash to one payee today: too big for petty cash, s.36(4)","OK"))))))</f>
        <v/>
      </c>
      <c r="Q132">
        <f>IF(OR(D132="",N(F132)=0),0,SUMIFS($F$15:$F$164,$B$15:$B$164,B132,$D$15:$D$164,D132))</f>
        <v/>
      </c>
      <c r="R132">
        <f>IF(OR(O132="",O132="OK"),0,1)</f>
        <v/>
      </c>
    </row>
    <row r="133">
      <c r="B133" s="21" t="n"/>
      <c r="C133" s="22" t="n"/>
      <c r="D133" s="14" t="n"/>
      <c r="E133" s="23" t="n"/>
      <c r="F133" s="23" t="n"/>
      <c r="G133" s="23" t="n"/>
      <c r="H133" s="23" t="n"/>
      <c r="I133" s="23" t="n"/>
      <c r="J133" s="23" t="n"/>
      <c r="K133" s="23" t="n"/>
      <c r="L133" s="23" t="n"/>
      <c r="M133" s="23" t="n"/>
      <c r="N133" s="24">
        <f>IF(COUNT(E133:M133)=0,"",N($E$7)+SUM(E$15:E133)-SUM(F$15:F133))</f>
        <v/>
      </c>
      <c r="O133" s="25">
        <f>IF(COUNT(E133:M133)=0,"",IF(B133="","Enter the date",IF(AND(N(F133)&gt;0,D133=""),"Enter who was paid",IF(N133&lt;0,"Petty cash below zero: top up first, or an entry is wrong",IF(ROUND(SUM(G133:M133)-N(F133),2)&lt;&gt;0,"Spread the amount over the heads: they should add up to the amount paid",IF(Q133&gt;10000,"Over ₹10,000 in cash to one payee today: too big for petty cash, s.36(4)","OK"))))))</f>
        <v/>
      </c>
      <c r="Q133">
        <f>IF(OR(D133="",N(F133)=0),0,SUMIFS($F$15:$F$164,$B$15:$B$164,B133,$D$15:$D$164,D133))</f>
        <v/>
      </c>
      <c r="R133">
        <f>IF(OR(O133="",O133="OK"),0,1)</f>
        <v/>
      </c>
    </row>
    <row r="134">
      <c r="B134" s="21" t="n"/>
      <c r="C134" s="22" t="n"/>
      <c r="D134" s="14" t="n"/>
      <c r="E134" s="23" t="n"/>
      <c r="F134" s="23" t="n"/>
      <c r="G134" s="23" t="n"/>
      <c r="H134" s="23" t="n"/>
      <c r="I134" s="23" t="n"/>
      <c r="J134" s="23" t="n"/>
      <c r="K134" s="23" t="n"/>
      <c r="L134" s="23" t="n"/>
      <c r="M134" s="23" t="n"/>
      <c r="N134" s="24">
        <f>IF(COUNT(E134:M134)=0,"",N($E$7)+SUM(E$15:E134)-SUM(F$15:F134))</f>
        <v/>
      </c>
      <c r="O134" s="25">
        <f>IF(COUNT(E134:M134)=0,"",IF(B134="","Enter the date",IF(AND(N(F134)&gt;0,D134=""),"Enter who was paid",IF(N134&lt;0,"Petty cash below zero: top up first, or an entry is wrong",IF(ROUND(SUM(G134:M134)-N(F134),2)&lt;&gt;0,"Spread the amount over the heads: they should add up to the amount paid",IF(Q134&gt;10000,"Over ₹10,000 in cash to one payee today: too big for petty cash, s.36(4)","OK"))))))</f>
        <v/>
      </c>
      <c r="Q134">
        <f>IF(OR(D134="",N(F134)=0),0,SUMIFS($F$15:$F$164,$B$15:$B$164,B134,$D$15:$D$164,D134))</f>
        <v/>
      </c>
      <c r="R134">
        <f>IF(OR(O134="",O134="OK"),0,1)</f>
        <v/>
      </c>
    </row>
    <row r="135">
      <c r="B135" s="21" t="n"/>
      <c r="C135" s="22" t="n"/>
      <c r="D135" s="14" t="n"/>
      <c r="E135" s="23" t="n"/>
      <c r="F135" s="23" t="n"/>
      <c r="G135" s="23" t="n"/>
      <c r="H135" s="23" t="n"/>
      <c r="I135" s="23" t="n"/>
      <c r="J135" s="23" t="n"/>
      <c r="K135" s="23" t="n"/>
      <c r="L135" s="23" t="n"/>
      <c r="M135" s="23" t="n"/>
      <c r="N135" s="24">
        <f>IF(COUNT(E135:M135)=0,"",N($E$7)+SUM(E$15:E135)-SUM(F$15:F135))</f>
        <v/>
      </c>
      <c r="O135" s="25">
        <f>IF(COUNT(E135:M135)=0,"",IF(B135="","Enter the date",IF(AND(N(F135)&gt;0,D135=""),"Enter who was paid",IF(N135&lt;0,"Petty cash below zero: top up first, or an entry is wrong",IF(ROUND(SUM(G135:M135)-N(F135),2)&lt;&gt;0,"Spread the amount over the heads: they should add up to the amount paid",IF(Q135&gt;10000,"Over ₹10,000 in cash to one payee today: too big for petty cash, s.36(4)","OK"))))))</f>
        <v/>
      </c>
      <c r="Q135">
        <f>IF(OR(D135="",N(F135)=0),0,SUMIFS($F$15:$F$164,$B$15:$B$164,B135,$D$15:$D$164,D135))</f>
        <v/>
      </c>
      <c r="R135">
        <f>IF(OR(O135="",O135="OK"),0,1)</f>
        <v/>
      </c>
    </row>
    <row r="136">
      <c r="B136" s="21" t="n"/>
      <c r="C136" s="22" t="n"/>
      <c r="D136" s="14" t="n"/>
      <c r="E136" s="23" t="n"/>
      <c r="F136" s="23" t="n"/>
      <c r="G136" s="23" t="n"/>
      <c r="H136" s="23" t="n"/>
      <c r="I136" s="23" t="n"/>
      <c r="J136" s="23" t="n"/>
      <c r="K136" s="23" t="n"/>
      <c r="L136" s="23" t="n"/>
      <c r="M136" s="23" t="n"/>
      <c r="N136" s="24">
        <f>IF(COUNT(E136:M136)=0,"",N($E$7)+SUM(E$15:E136)-SUM(F$15:F136))</f>
        <v/>
      </c>
      <c r="O136" s="25">
        <f>IF(COUNT(E136:M136)=0,"",IF(B136="","Enter the date",IF(AND(N(F136)&gt;0,D136=""),"Enter who was paid",IF(N136&lt;0,"Petty cash below zero: top up first, or an entry is wrong",IF(ROUND(SUM(G136:M136)-N(F136),2)&lt;&gt;0,"Spread the amount over the heads: they should add up to the amount paid",IF(Q136&gt;10000,"Over ₹10,000 in cash to one payee today: too big for petty cash, s.36(4)","OK"))))))</f>
        <v/>
      </c>
      <c r="Q136">
        <f>IF(OR(D136="",N(F136)=0),0,SUMIFS($F$15:$F$164,$B$15:$B$164,B136,$D$15:$D$164,D136))</f>
        <v/>
      </c>
      <c r="R136">
        <f>IF(OR(O136="",O136="OK"),0,1)</f>
        <v/>
      </c>
    </row>
    <row r="137">
      <c r="B137" s="21" t="n"/>
      <c r="C137" s="22" t="n"/>
      <c r="D137" s="14" t="n"/>
      <c r="E137" s="23" t="n"/>
      <c r="F137" s="23" t="n"/>
      <c r="G137" s="23" t="n"/>
      <c r="H137" s="23" t="n"/>
      <c r="I137" s="23" t="n"/>
      <c r="J137" s="23" t="n"/>
      <c r="K137" s="23" t="n"/>
      <c r="L137" s="23" t="n"/>
      <c r="M137" s="23" t="n"/>
      <c r="N137" s="24">
        <f>IF(COUNT(E137:M137)=0,"",N($E$7)+SUM(E$15:E137)-SUM(F$15:F137))</f>
        <v/>
      </c>
      <c r="O137" s="25">
        <f>IF(COUNT(E137:M137)=0,"",IF(B137="","Enter the date",IF(AND(N(F137)&gt;0,D137=""),"Enter who was paid",IF(N137&lt;0,"Petty cash below zero: top up first, or an entry is wrong",IF(ROUND(SUM(G137:M137)-N(F137),2)&lt;&gt;0,"Spread the amount over the heads: they should add up to the amount paid",IF(Q137&gt;10000,"Over ₹10,000 in cash to one payee today: too big for petty cash, s.36(4)","OK"))))))</f>
        <v/>
      </c>
      <c r="Q137">
        <f>IF(OR(D137="",N(F137)=0),0,SUMIFS($F$15:$F$164,$B$15:$B$164,B137,$D$15:$D$164,D137))</f>
        <v/>
      </c>
      <c r="R137">
        <f>IF(OR(O137="",O137="OK"),0,1)</f>
        <v/>
      </c>
    </row>
    <row r="138">
      <c r="B138" s="21" t="n"/>
      <c r="C138" s="22" t="n"/>
      <c r="D138" s="14" t="n"/>
      <c r="E138" s="23" t="n"/>
      <c r="F138" s="23" t="n"/>
      <c r="G138" s="23" t="n"/>
      <c r="H138" s="23" t="n"/>
      <c r="I138" s="23" t="n"/>
      <c r="J138" s="23" t="n"/>
      <c r="K138" s="23" t="n"/>
      <c r="L138" s="23" t="n"/>
      <c r="M138" s="23" t="n"/>
      <c r="N138" s="24">
        <f>IF(COUNT(E138:M138)=0,"",N($E$7)+SUM(E$15:E138)-SUM(F$15:F138))</f>
        <v/>
      </c>
      <c r="O138" s="25">
        <f>IF(COUNT(E138:M138)=0,"",IF(B138="","Enter the date",IF(AND(N(F138)&gt;0,D138=""),"Enter who was paid",IF(N138&lt;0,"Petty cash below zero: top up first, or an entry is wrong",IF(ROUND(SUM(G138:M138)-N(F138),2)&lt;&gt;0,"Spread the amount over the heads: they should add up to the amount paid",IF(Q138&gt;10000,"Over ₹10,000 in cash to one payee today: too big for petty cash, s.36(4)","OK"))))))</f>
        <v/>
      </c>
      <c r="Q138">
        <f>IF(OR(D138="",N(F138)=0),0,SUMIFS($F$15:$F$164,$B$15:$B$164,B138,$D$15:$D$164,D138))</f>
        <v/>
      </c>
      <c r="R138">
        <f>IF(OR(O138="",O138="OK"),0,1)</f>
        <v/>
      </c>
    </row>
    <row r="139">
      <c r="B139" s="21" t="n"/>
      <c r="C139" s="22" t="n"/>
      <c r="D139" s="14" t="n"/>
      <c r="E139" s="23" t="n"/>
      <c r="F139" s="23" t="n"/>
      <c r="G139" s="23" t="n"/>
      <c r="H139" s="23" t="n"/>
      <c r="I139" s="23" t="n"/>
      <c r="J139" s="23" t="n"/>
      <c r="K139" s="23" t="n"/>
      <c r="L139" s="23" t="n"/>
      <c r="M139" s="23" t="n"/>
      <c r="N139" s="24">
        <f>IF(COUNT(E139:M139)=0,"",N($E$7)+SUM(E$15:E139)-SUM(F$15:F139))</f>
        <v/>
      </c>
      <c r="O139" s="25">
        <f>IF(COUNT(E139:M139)=0,"",IF(B139="","Enter the date",IF(AND(N(F139)&gt;0,D139=""),"Enter who was paid",IF(N139&lt;0,"Petty cash below zero: top up first, or an entry is wrong",IF(ROUND(SUM(G139:M139)-N(F139),2)&lt;&gt;0,"Spread the amount over the heads: they should add up to the amount paid",IF(Q139&gt;10000,"Over ₹10,000 in cash to one payee today: too big for petty cash, s.36(4)","OK"))))))</f>
        <v/>
      </c>
      <c r="Q139">
        <f>IF(OR(D139="",N(F139)=0),0,SUMIFS($F$15:$F$164,$B$15:$B$164,B139,$D$15:$D$164,D139))</f>
        <v/>
      </c>
      <c r="R139">
        <f>IF(OR(O139="",O139="OK"),0,1)</f>
        <v/>
      </c>
    </row>
    <row r="140">
      <c r="B140" s="21" t="n"/>
      <c r="C140" s="22" t="n"/>
      <c r="D140" s="14" t="n"/>
      <c r="E140" s="23" t="n"/>
      <c r="F140" s="23" t="n"/>
      <c r="G140" s="23" t="n"/>
      <c r="H140" s="23" t="n"/>
      <c r="I140" s="23" t="n"/>
      <c r="J140" s="23" t="n"/>
      <c r="K140" s="23" t="n"/>
      <c r="L140" s="23" t="n"/>
      <c r="M140" s="23" t="n"/>
      <c r="N140" s="24">
        <f>IF(COUNT(E140:M140)=0,"",N($E$7)+SUM(E$15:E140)-SUM(F$15:F140))</f>
        <v/>
      </c>
      <c r="O140" s="25">
        <f>IF(COUNT(E140:M140)=0,"",IF(B140="","Enter the date",IF(AND(N(F140)&gt;0,D140=""),"Enter who was paid",IF(N140&lt;0,"Petty cash below zero: top up first, or an entry is wrong",IF(ROUND(SUM(G140:M140)-N(F140),2)&lt;&gt;0,"Spread the amount over the heads: they should add up to the amount paid",IF(Q140&gt;10000,"Over ₹10,000 in cash to one payee today: too big for petty cash, s.36(4)","OK"))))))</f>
        <v/>
      </c>
      <c r="Q140">
        <f>IF(OR(D140="",N(F140)=0),0,SUMIFS($F$15:$F$164,$B$15:$B$164,B140,$D$15:$D$164,D140))</f>
        <v/>
      </c>
      <c r="R140">
        <f>IF(OR(O140="",O140="OK"),0,1)</f>
        <v/>
      </c>
    </row>
    <row r="141">
      <c r="B141" s="21" t="n"/>
      <c r="C141" s="22" t="n"/>
      <c r="D141" s="14" t="n"/>
      <c r="E141" s="23" t="n"/>
      <c r="F141" s="23" t="n"/>
      <c r="G141" s="23" t="n"/>
      <c r="H141" s="23" t="n"/>
      <c r="I141" s="23" t="n"/>
      <c r="J141" s="23" t="n"/>
      <c r="K141" s="23" t="n"/>
      <c r="L141" s="23" t="n"/>
      <c r="M141" s="23" t="n"/>
      <c r="N141" s="24">
        <f>IF(COUNT(E141:M141)=0,"",N($E$7)+SUM(E$15:E141)-SUM(F$15:F141))</f>
        <v/>
      </c>
      <c r="O141" s="25">
        <f>IF(COUNT(E141:M141)=0,"",IF(B141="","Enter the date",IF(AND(N(F141)&gt;0,D141=""),"Enter who was paid",IF(N141&lt;0,"Petty cash below zero: top up first, or an entry is wrong",IF(ROUND(SUM(G141:M141)-N(F141),2)&lt;&gt;0,"Spread the amount over the heads: they should add up to the amount paid",IF(Q141&gt;10000,"Over ₹10,000 in cash to one payee today: too big for petty cash, s.36(4)","OK"))))))</f>
        <v/>
      </c>
      <c r="Q141">
        <f>IF(OR(D141="",N(F141)=0),0,SUMIFS($F$15:$F$164,$B$15:$B$164,B141,$D$15:$D$164,D141))</f>
        <v/>
      </c>
      <c r="R141">
        <f>IF(OR(O141="",O141="OK"),0,1)</f>
        <v/>
      </c>
    </row>
    <row r="142">
      <c r="B142" s="21" t="n"/>
      <c r="C142" s="22" t="n"/>
      <c r="D142" s="14" t="n"/>
      <c r="E142" s="23" t="n"/>
      <c r="F142" s="23" t="n"/>
      <c r="G142" s="23" t="n"/>
      <c r="H142" s="23" t="n"/>
      <c r="I142" s="23" t="n"/>
      <c r="J142" s="23" t="n"/>
      <c r="K142" s="23" t="n"/>
      <c r="L142" s="23" t="n"/>
      <c r="M142" s="23" t="n"/>
      <c r="N142" s="24">
        <f>IF(COUNT(E142:M142)=0,"",N($E$7)+SUM(E$15:E142)-SUM(F$15:F142))</f>
        <v/>
      </c>
      <c r="O142" s="25">
        <f>IF(COUNT(E142:M142)=0,"",IF(B142="","Enter the date",IF(AND(N(F142)&gt;0,D142=""),"Enter who was paid",IF(N142&lt;0,"Petty cash below zero: top up first, or an entry is wrong",IF(ROUND(SUM(G142:M142)-N(F142),2)&lt;&gt;0,"Spread the amount over the heads: they should add up to the amount paid",IF(Q142&gt;10000,"Over ₹10,000 in cash to one payee today: too big for petty cash, s.36(4)","OK"))))))</f>
        <v/>
      </c>
      <c r="Q142">
        <f>IF(OR(D142="",N(F142)=0),0,SUMIFS($F$15:$F$164,$B$15:$B$164,B142,$D$15:$D$164,D142))</f>
        <v/>
      </c>
      <c r="R142">
        <f>IF(OR(O142="",O142="OK"),0,1)</f>
        <v/>
      </c>
    </row>
    <row r="143">
      <c r="B143" s="21" t="n"/>
      <c r="C143" s="22" t="n"/>
      <c r="D143" s="14" t="n"/>
      <c r="E143" s="23" t="n"/>
      <c r="F143" s="23" t="n"/>
      <c r="G143" s="23" t="n"/>
      <c r="H143" s="23" t="n"/>
      <c r="I143" s="23" t="n"/>
      <c r="J143" s="23" t="n"/>
      <c r="K143" s="23" t="n"/>
      <c r="L143" s="23" t="n"/>
      <c r="M143" s="23" t="n"/>
      <c r="N143" s="24">
        <f>IF(COUNT(E143:M143)=0,"",N($E$7)+SUM(E$15:E143)-SUM(F$15:F143))</f>
        <v/>
      </c>
      <c r="O143" s="25">
        <f>IF(COUNT(E143:M143)=0,"",IF(B143="","Enter the date",IF(AND(N(F143)&gt;0,D143=""),"Enter who was paid",IF(N143&lt;0,"Petty cash below zero: top up first, or an entry is wrong",IF(ROUND(SUM(G143:M143)-N(F143),2)&lt;&gt;0,"Spread the amount over the heads: they should add up to the amount paid",IF(Q143&gt;10000,"Over ₹10,000 in cash to one payee today: too big for petty cash, s.36(4)","OK"))))))</f>
        <v/>
      </c>
      <c r="Q143">
        <f>IF(OR(D143="",N(F143)=0),0,SUMIFS($F$15:$F$164,$B$15:$B$164,B143,$D$15:$D$164,D143))</f>
        <v/>
      </c>
      <c r="R143">
        <f>IF(OR(O143="",O143="OK"),0,1)</f>
        <v/>
      </c>
    </row>
    <row r="144">
      <c r="B144" s="21" t="n"/>
      <c r="C144" s="22" t="n"/>
      <c r="D144" s="14" t="n"/>
      <c r="E144" s="23" t="n"/>
      <c r="F144" s="23" t="n"/>
      <c r="G144" s="23" t="n"/>
      <c r="H144" s="23" t="n"/>
      <c r="I144" s="23" t="n"/>
      <c r="J144" s="23" t="n"/>
      <c r="K144" s="23" t="n"/>
      <c r="L144" s="23" t="n"/>
      <c r="M144" s="23" t="n"/>
      <c r="N144" s="24">
        <f>IF(COUNT(E144:M144)=0,"",N($E$7)+SUM(E$15:E144)-SUM(F$15:F144))</f>
        <v/>
      </c>
      <c r="O144" s="25">
        <f>IF(COUNT(E144:M144)=0,"",IF(B144="","Enter the date",IF(AND(N(F144)&gt;0,D144=""),"Enter who was paid",IF(N144&lt;0,"Petty cash below zero: top up first, or an entry is wrong",IF(ROUND(SUM(G144:M144)-N(F144),2)&lt;&gt;0,"Spread the amount over the heads: they should add up to the amount paid",IF(Q144&gt;10000,"Over ₹10,000 in cash to one payee today: too big for petty cash, s.36(4)","OK"))))))</f>
        <v/>
      </c>
      <c r="Q144">
        <f>IF(OR(D144="",N(F144)=0),0,SUMIFS($F$15:$F$164,$B$15:$B$164,B144,$D$15:$D$164,D144))</f>
        <v/>
      </c>
      <c r="R144">
        <f>IF(OR(O144="",O144="OK"),0,1)</f>
        <v/>
      </c>
    </row>
    <row r="145">
      <c r="B145" s="21" t="n"/>
      <c r="C145" s="22" t="n"/>
      <c r="D145" s="14" t="n"/>
      <c r="E145" s="23" t="n"/>
      <c r="F145" s="23" t="n"/>
      <c r="G145" s="23" t="n"/>
      <c r="H145" s="23" t="n"/>
      <c r="I145" s="23" t="n"/>
      <c r="J145" s="23" t="n"/>
      <c r="K145" s="23" t="n"/>
      <c r="L145" s="23" t="n"/>
      <c r="M145" s="23" t="n"/>
      <c r="N145" s="24">
        <f>IF(COUNT(E145:M145)=0,"",N($E$7)+SUM(E$15:E145)-SUM(F$15:F145))</f>
        <v/>
      </c>
      <c r="O145" s="25">
        <f>IF(COUNT(E145:M145)=0,"",IF(B145="","Enter the date",IF(AND(N(F145)&gt;0,D145=""),"Enter who was paid",IF(N145&lt;0,"Petty cash below zero: top up first, or an entry is wrong",IF(ROUND(SUM(G145:M145)-N(F145),2)&lt;&gt;0,"Spread the amount over the heads: they should add up to the amount paid",IF(Q145&gt;10000,"Over ₹10,000 in cash to one payee today: too big for petty cash, s.36(4)","OK"))))))</f>
        <v/>
      </c>
      <c r="Q145">
        <f>IF(OR(D145="",N(F145)=0),0,SUMIFS($F$15:$F$164,$B$15:$B$164,B145,$D$15:$D$164,D145))</f>
        <v/>
      </c>
      <c r="R145">
        <f>IF(OR(O145="",O145="OK"),0,1)</f>
        <v/>
      </c>
    </row>
    <row r="146">
      <c r="B146" s="21" t="n"/>
      <c r="C146" s="22" t="n"/>
      <c r="D146" s="14" t="n"/>
      <c r="E146" s="23" t="n"/>
      <c r="F146" s="23" t="n"/>
      <c r="G146" s="23" t="n"/>
      <c r="H146" s="23" t="n"/>
      <c r="I146" s="23" t="n"/>
      <c r="J146" s="23" t="n"/>
      <c r="K146" s="23" t="n"/>
      <c r="L146" s="23" t="n"/>
      <c r="M146" s="23" t="n"/>
      <c r="N146" s="24">
        <f>IF(COUNT(E146:M146)=0,"",N($E$7)+SUM(E$15:E146)-SUM(F$15:F146))</f>
        <v/>
      </c>
      <c r="O146" s="25">
        <f>IF(COUNT(E146:M146)=0,"",IF(B146="","Enter the date",IF(AND(N(F146)&gt;0,D146=""),"Enter who was paid",IF(N146&lt;0,"Petty cash below zero: top up first, or an entry is wrong",IF(ROUND(SUM(G146:M146)-N(F146),2)&lt;&gt;0,"Spread the amount over the heads: they should add up to the amount paid",IF(Q146&gt;10000,"Over ₹10,000 in cash to one payee today: too big for petty cash, s.36(4)","OK"))))))</f>
        <v/>
      </c>
      <c r="Q146">
        <f>IF(OR(D146="",N(F146)=0),0,SUMIFS($F$15:$F$164,$B$15:$B$164,B146,$D$15:$D$164,D146))</f>
        <v/>
      </c>
      <c r="R146">
        <f>IF(OR(O146="",O146="OK"),0,1)</f>
        <v/>
      </c>
    </row>
    <row r="147">
      <c r="B147" s="21" t="n"/>
      <c r="C147" s="22" t="n"/>
      <c r="D147" s="14" t="n"/>
      <c r="E147" s="23" t="n"/>
      <c r="F147" s="23" t="n"/>
      <c r="G147" s="23" t="n"/>
      <c r="H147" s="23" t="n"/>
      <c r="I147" s="23" t="n"/>
      <c r="J147" s="23" t="n"/>
      <c r="K147" s="23" t="n"/>
      <c r="L147" s="23" t="n"/>
      <c r="M147" s="23" t="n"/>
      <c r="N147" s="24">
        <f>IF(COUNT(E147:M147)=0,"",N($E$7)+SUM(E$15:E147)-SUM(F$15:F147))</f>
        <v/>
      </c>
      <c r="O147" s="25">
        <f>IF(COUNT(E147:M147)=0,"",IF(B147="","Enter the date",IF(AND(N(F147)&gt;0,D147=""),"Enter who was paid",IF(N147&lt;0,"Petty cash below zero: top up first, or an entry is wrong",IF(ROUND(SUM(G147:M147)-N(F147),2)&lt;&gt;0,"Spread the amount over the heads: they should add up to the amount paid",IF(Q147&gt;10000,"Over ₹10,000 in cash to one payee today: too big for petty cash, s.36(4)","OK"))))))</f>
        <v/>
      </c>
      <c r="Q147">
        <f>IF(OR(D147="",N(F147)=0),0,SUMIFS($F$15:$F$164,$B$15:$B$164,B147,$D$15:$D$164,D147))</f>
        <v/>
      </c>
      <c r="R147">
        <f>IF(OR(O147="",O147="OK"),0,1)</f>
        <v/>
      </c>
    </row>
    <row r="148">
      <c r="B148" s="21" t="n"/>
      <c r="C148" s="22" t="n"/>
      <c r="D148" s="14" t="n"/>
      <c r="E148" s="23" t="n"/>
      <c r="F148" s="23" t="n"/>
      <c r="G148" s="23" t="n"/>
      <c r="H148" s="23" t="n"/>
      <c r="I148" s="23" t="n"/>
      <c r="J148" s="23" t="n"/>
      <c r="K148" s="23" t="n"/>
      <c r="L148" s="23" t="n"/>
      <c r="M148" s="23" t="n"/>
      <c r="N148" s="24">
        <f>IF(COUNT(E148:M148)=0,"",N($E$7)+SUM(E$15:E148)-SUM(F$15:F148))</f>
        <v/>
      </c>
      <c r="O148" s="25">
        <f>IF(COUNT(E148:M148)=0,"",IF(B148="","Enter the date",IF(AND(N(F148)&gt;0,D148=""),"Enter who was paid",IF(N148&lt;0,"Petty cash below zero: top up first, or an entry is wrong",IF(ROUND(SUM(G148:M148)-N(F148),2)&lt;&gt;0,"Spread the amount over the heads: they should add up to the amount paid",IF(Q148&gt;10000,"Over ₹10,000 in cash to one payee today: too big for petty cash, s.36(4)","OK"))))))</f>
        <v/>
      </c>
      <c r="Q148">
        <f>IF(OR(D148="",N(F148)=0),0,SUMIFS($F$15:$F$164,$B$15:$B$164,B148,$D$15:$D$164,D148))</f>
        <v/>
      </c>
      <c r="R148">
        <f>IF(OR(O148="",O148="OK"),0,1)</f>
        <v/>
      </c>
    </row>
    <row r="149">
      <c r="B149" s="21" t="n"/>
      <c r="C149" s="22" t="n"/>
      <c r="D149" s="14" t="n"/>
      <c r="E149" s="23" t="n"/>
      <c r="F149" s="23" t="n"/>
      <c r="G149" s="23" t="n"/>
      <c r="H149" s="23" t="n"/>
      <c r="I149" s="23" t="n"/>
      <c r="J149" s="23" t="n"/>
      <c r="K149" s="23" t="n"/>
      <c r="L149" s="23" t="n"/>
      <c r="M149" s="23" t="n"/>
      <c r="N149" s="24">
        <f>IF(COUNT(E149:M149)=0,"",N($E$7)+SUM(E$15:E149)-SUM(F$15:F149))</f>
        <v/>
      </c>
      <c r="O149" s="25">
        <f>IF(COUNT(E149:M149)=0,"",IF(B149="","Enter the date",IF(AND(N(F149)&gt;0,D149=""),"Enter who was paid",IF(N149&lt;0,"Petty cash below zero: top up first, or an entry is wrong",IF(ROUND(SUM(G149:M149)-N(F149),2)&lt;&gt;0,"Spread the amount over the heads: they should add up to the amount paid",IF(Q149&gt;10000,"Over ₹10,000 in cash to one payee today: too big for petty cash, s.36(4)","OK"))))))</f>
        <v/>
      </c>
      <c r="Q149">
        <f>IF(OR(D149="",N(F149)=0),0,SUMIFS($F$15:$F$164,$B$15:$B$164,B149,$D$15:$D$164,D149))</f>
        <v/>
      </c>
      <c r="R149">
        <f>IF(OR(O149="",O149="OK"),0,1)</f>
        <v/>
      </c>
    </row>
    <row r="150">
      <c r="B150" s="21" t="n"/>
      <c r="C150" s="22" t="n"/>
      <c r="D150" s="14" t="n"/>
      <c r="E150" s="23" t="n"/>
      <c r="F150" s="23" t="n"/>
      <c r="G150" s="23" t="n"/>
      <c r="H150" s="23" t="n"/>
      <c r="I150" s="23" t="n"/>
      <c r="J150" s="23" t="n"/>
      <c r="K150" s="23" t="n"/>
      <c r="L150" s="23" t="n"/>
      <c r="M150" s="23" t="n"/>
      <c r="N150" s="24">
        <f>IF(COUNT(E150:M150)=0,"",N($E$7)+SUM(E$15:E150)-SUM(F$15:F150))</f>
        <v/>
      </c>
      <c r="O150" s="25">
        <f>IF(COUNT(E150:M150)=0,"",IF(B150="","Enter the date",IF(AND(N(F150)&gt;0,D150=""),"Enter who was paid",IF(N150&lt;0,"Petty cash below zero: top up first, or an entry is wrong",IF(ROUND(SUM(G150:M150)-N(F150),2)&lt;&gt;0,"Spread the amount over the heads: they should add up to the amount paid",IF(Q150&gt;10000,"Over ₹10,000 in cash to one payee today: too big for petty cash, s.36(4)","OK"))))))</f>
        <v/>
      </c>
      <c r="Q150">
        <f>IF(OR(D150="",N(F150)=0),0,SUMIFS($F$15:$F$164,$B$15:$B$164,B150,$D$15:$D$164,D150))</f>
        <v/>
      </c>
      <c r="R150">
        <f>IF(OR(O150="",O150="OK"),0,1)</f>
        <v/>
      </c>
    </row>
    <row r="151">
      <c r="B151" s="21" t="n"/>
      <c r="C151" s="22" t="n"/>
      <c r="D151" s="14" t="n"/>
      <c r="E151" s="23" t="n"/>
      <c r="F151" s="23" t="n"/>
      <c r="G151" s="23" t="n"/>
      <c r="H151" s="23" t="n"/>
      <c r="I151" s="23" t="n"/>
      <c r="J151" s="23" t="n"/>
      <c r="K151" s="23" t="n"/>
      <c r="L151" s="23" t="n"/>
      <c r="M151" s="23" t="n"/>
      <c r="N151" s="24">
        <f>IF(COUNT(E151:M151)=0,"",N($E$7)+SUM(E$15:E151)-SUM(F$15:F151))</f>
        <v/>
      </c>
      <c r="O151" s="25">
        <f>IF(COUNT(E151:M151)=0,"",IF(B151="","Enter the date",IF(AND(N(F151)&gt;0,D151=""),"Enter who was paid",IF(N151&lt;0,"Petty cash below zero: top up first, or an entry is wrong",IF(ROUND(SUM(G151:M151)-N(F151),2)&lt;&gt;0,"Spread the amount over the heads: they should add up to the amount paid",IF(Q151&gt;10000,"Over ₹10,000 in cash to one payee today: too big for petty cash, s.36(4)","OK"))))))</f>
        <v/>
      </c>
      <c r="Q151">
        <f>IF(OR(D151="",N(F151)=0),0,SUMIFS($F$15:$F$164,$B$15:$B$164,B151,$D$15:$D$164,D151))</f>
        <v/>
      </c>
      <c r="R151">
        <f>IF(OR(O151="",O151="OK"),0,1)</f>
        <v/>
      </c>
    </row>
    <row r="152">
      <c r="B152" s="21" t="n"/>
      <c r="C152" s="22" t="n"/>
      <c r="D152" s="14" t="n"/>
      <c r="E152" s="23" t="n"/>
      <c r="F152" s="23" t="n"/>
      <c r="G152" s="23" t="n"/>
      <c r="H152" s="23" t="n"/>
      <c r="I152" s="23" t="n"/>
      <c r="J152" s="23" t="n"/>
      <c r="K152" s="23" t="n"/>
      <c r="L152" s="23" t="n"/>
      <c r="M152" s="23" t="n"/>
      <c r="N152" s="24">
        <f>IF(COUNT(E152:M152)=0,"",N($E$7)+SUM(E$15:E152)-SUM(F$15:F152))</f>
        <v/>
      </c>
      <c r="O152" s="25">
        <f>IF(COUNT(E152:M152)=0,"",IF(B152="","Enter the date",IF(AND(N(F152)&gt;0,D152=""),"Enter who was paid",IF(N152&lt;0,"Petty cash below zero: top up first, or an entry is wrong",IF(ROUND(SUM(G152:M152)-N(F152),2)&lt;&gt;0,"Spread the amount over the heads: they should add up to the amount paid",IF(Q152&gt;10000,"Over ₹10,000 in cash to one payee today: too big for petty cash, s.36(4)","OK"))))))</f>
        <v/>
      </c>
      <c r="Q152">
        <f>IF(OR(D152="",N(F152)=0),0,SUMIFS($F$15:$F$164,$B$15:$B$164,B152,$D$15:$D$164,D152))</f>
        <v/>
      </c>
      <c r="R152">
        <f>IF(OR(O152="",O152="OK"),0,1)</f>
        <v/>
      </c>
    </row>
    <row r="153">
      <c r="B153" s="21" t="n"/>
      <c r="C153" s="22" t="n"/>
      <c r="D153" s="14" t="n"/>
      <c r="E153" s="23" t="n"/>
      <c r="F153" s="23" t="n"/>
      <c r="G153" s="23" t="n"/>
      <c r="H153" s="23" t="n"/>
      <c r="I153" s="23" t="n"/>
      <c r="J153" s="23" t="n"/>
      <c r="K153" s="23" t="n"/>
      <c r="L153" s="23" t="n"/>
      <c r="M153" s="23" t="n"/>
      <c r="N153" s="24">
        <f>IF(COUNT(E153:M153)=0,"",N($E$7)+SUM(E$15:E153)-SUM(F$15:F153))</f>
        <v/>
      </c>
      <c r="O153" s="25">
        <f>IF(COUNT(E153:M153)=0,"",IF(B153="","Enter the date",IF(AND(N(F153)&gt;0,D153=""),"Enter who was paid",IF(N153&lt;0,"Petty cash below zero: top up first, or an entry is wrong",IF(ROUND(SUM(G153:M153)-N(F153),2)&lt;&gt;0,"Spread the amount over the heads: they should add up to the amount paid",IF(Q153&gt;10000,"Over ₹10,000 in cash to one payee today: too big for petty cash, s.36(4)","OK"))))))</f>
        <v/>
      </c>
      <c r="Q153">
        <f>IF(OR(D153="",N(F153)=0),0,SUMIFS($F$15:$F$164,$B$15:$B$164,B153,$D$15:$D$164,D153))</f>
        <v/>
      </c>
      <c r="R153">
        <f>IF(OR(O153="",O153="OK"),0,1)</f>
        <v/>
      </c>
    </row>
    <row r="154">
      <c r="B154" s="21" t="n"/>
      <c r="C154" s="22" t="n"/>
      <c r="D154" s="14" t="n"/>
      <c r="E154" s="23" t="n"/>
      <c r="F154" s="23" t="n"/>
      <c r="G154" s="23" t="n"/>
      <c r="H154" s="23" t="n"/>
      <c r="I154" s="23" t="n"/>
      <c r="J154" s="23" t="n"/>
      <c r="K154" s="23" t="n"/>
      <c r="L154" s="23" t="n"/>
      <c r="M154" s="23" t="n"/>
      <c r="N154" s="24">
        <f>IF(COUNT(E154:M154)=0,"",N($E$7)+SUM(E$15:E154)-SUM(F$15:F154))</f>
        <v/>
      </c>
      <c r="O154" s="25">
        <f>IF(COUNT(E154:M154)=0,"",IF(B154="","Enter the date",IF(AND(N(F154)&gt;0,D154=""),"Enter who was paid",IF(N154&lt;0,"Petty cash below zero: top up first, or an entry is wrong",IF(ROUND(SUM(G154:M154)-N(F154),2)&lt;&gt;0,"Spread the amount over the heads: they should add up to the amount paid",IF(Q154&gt;10000,"Over ₹10,000 in cash to one payee today: too big for petty cash, s.36(4)","OK"))))))</f>
        <v/>
      </c>
      <c r="Q154">
        <f>IF(OR(D154="",N(F154)=0),0,SUMIFS($F$15:$F$164,$B$15:$B$164,B154,$D$15:$D$164,D154))</f>
        <v/>
      </c>
      <c r="R154">
        <f>IF(OR(O154="",O154="OK"),0,1)</f>
        <v/>
      </c>
    </row>
    <row r="155">
      <c r="B155" s="21" t="n"/>
      <c r="C155" s="22" t="n"/>
      <c r="D155" s="14" t="n"/>
      <c r="E155" s="23" t="n"/>
      <c r="F155" s="23" t="n"/>
      <c r="G155" s="23" t="n"/>
      <c r="H155" s="23" t="n"/>
      <c r="I155" s="23" t="n"/>
      <c r="J155" s="23" t="n"/>
      <c r="K155" s="23" t="n"/>
      <c r="L155" s="23" t="n"/>
      <c r="M155" s="23" t="n"/>
      <c r="N155" s="24">
        <f>IF(COUNT(E155:M155)=0,"",N($E$7)+SUM(E$15:E155)-SUM(F$15:F155))</f>
        <v/>
      </c>
      <c r="O155" s="25">
        <f>IF(COUNT(E155:M155)=0,"",IF(B155="","Enter the date",IF(AND(N(F155)&gt;0,D155=""),"Enter who was paid",IF(N155&lt;0,"Petty cash below zero: top up first, or an entry is wrong",IF(ROUND(SUM(G155:M155)-N(F155),2)&lt;&gt;0,"Spread the amount over the heads: they should add up to the amount paid",IF(Q155&gt;10000,"Over ₹10,000 in cash to one payee today: too big for petty cash, s.36(4)","OK"))))))</f>
        <v/>
      </c>
      <c r="Q155">
        <f>IF(OR(D155="",N(F155)=0),0,SUMIFS($F$15:$F$164,$B$15:$B$164,B155,$D$15:$D$164,D155))</f>
        <v/>
      </c>
      <c r="R155">
        <f>IF(OR(O155="",O155="OK"),0,1)</f>
        <v/>
      </c>
    </row>
    <row r="156">
      <c r="B156" s="21" t="n"/>
      <c r="C156" s="22" t="n"/>
      <c r="D156" s="14" t="n"/>
      <c r="E156" s="23" t="n"/>
      <c r="F156" s="23" t="n"/>
      <c r="G156" s="23" t="n"/>
      <c r="H156" s="23" t="n"/>
      <c r="I156" s="23" t="n"/>
      <c r="J156" s="23" t="n"/>
      <c r="K156" s="23" t="n"/>
      <c r="L156" s="23" t="n"/>
      <c r="M156" s="23" t="n"/>
      <c r="N156" s="24">
        <f>IF(COUNT(E156:M156)=0,"",N($E$7)+SUM(E$15:E156)-SUM(F$15:F156))</f>
        <v/>
      </c>
      <c r="O156" s="25">
        <f>IF(COUNT(E156:M156)=0,"",IF(B156="","Enter the date",IF(AND(N(F156)&gt;0,D156=""),"Enter who was paid",IF(N156&lt;0,"Petty cash below zero: top up first, or an entry is wrong",IF(ROUND(SUM(G156:M156)-N(F156),2)&lt;&gt;0,"Spread the amount over the heads: they should add up to the amount paid",IF(Q156&gt;10000,"Over ₹10,000 in cash to one payee today: too big for petty cash, s.36(4)","OK"))))))</f>
        <v/>
      </c>
      <c r="Q156">
        <f>IF(OR(D156="",N(F156)=0),0,SUMIFS($F$15:$F$164,$B$15:$B$164,B156,$D$15:$D$164,D156))</f>
        <v/>
      </c>
      <c r="R156">
        <f>IF(OR(O156="",O156="OK"),0,1)</f>
        <v/>
      </c>
    </row>
    <row r="157">
      <c r="B157" s="21" t="n"/>
      <c r="C157" s="22" t="n"/>
      <c r="D157" s="14" t="n"/>
      <c r="E157" s="23" t="n"/>
      <c r="F157" s="23" t="n"/>
      <c r="G157" s="23" t="n"/>
      <c r="H157" s="23" t="n"/>
      <c r="I157" s="23" t="n"/>
      <c r="J157" s="23" t="n"/>
      <c r="K157" s="23" t="n"/>
      <c r="L157" s="23" t="n"/>
      <c r="M157" s="23" t="n"/>
      <c r="N157" s="24">
        <f>IF(COUNT(E157:M157)=0,"",N($E$7)+SUM(E$15:E157)-SUM(F$15:F157))</f>
        <v/>
      </c>
      <c r="O157" s="25">
        <f>IF(COUNT(E157:M157)=0,"",IF(B157="","Enter the date",IF(AND(N(F157)&gt;0,D157=""),"Enter who was paid",IF(N157&lt;0,"Petty cash below zero: top up first, or an entry is wrong",IF(ROUND(SUM(G157:M157)-N(F157),2)&lt;&gt;0,"Spread the amount over the heads: they should add up to the amount paid",IF(Q157&gt;10000,"Over ₹10,000 in cash to one payee today: too big for petty cash, s.36(4)","OK"))))))</f>
        <v/>
      </c>
      <c r="Q157">
        <f>IF(OR(D157="",N(F157)=0),0,SUMIFS($F$15:$F$164,$B$15:$B$164,B157,$D$15:$D$164,D157))</f>
        <v/>
      </c>
      <c r="R157">
        <f>IF(OR(O157="",O157="OK"),0,1)</f>
        <v/>
      </c>
    </row>
    <row r="158">
      <c r="B158" s="21" t="n"/>
      <c r="C158" s="22" t="n"/>
      <c r="D158" s="14" t="n"/>
      <c r="E158" s="23" t="n"/>
      <c r="F158" s="23" t="n"/>
      <c r="G158" s="23" t="n"/>
      <c r="H158" s="23" t="n"/>
      <c r="I158" s="23" t="n"/>
      <c r="J158" s="23" t="n"/>
      <c r="K158" s="23" t="n"/>
      <c r="L158" s="23" t="n"/>
      <c r="M158" s="23" t="n"/>
      <c r="N158" s="24">
        <f>IF(COUNT(E158:M158)=0,"",N($E$7)+SUM(E$15:E158)-SUM(F$15:F158))</f>
        <v/>
      </c>
      <c r="O158" s="25">
        <f>IF(COUNT(E158:M158)=0,"",IF(B158="","Enter the date",IF(AND(N(F158)&gt;0,D158=""),"Enter who was paid",IF(N158&lt;0,"Petty cash below zero: top up first, or an entry is wrong",IF(ROUND(SUM(G158:M158)-N(F158),2)&lt;&gt;0,"Spread the amount over the heads: they should add up to the amount paid",IF(Q158&gt;10000,"Over ₹10,000 in cash to one payee today: too big for petty cash, s.36(4)","OK"))))))</f>
        <v/>
      </c>
      <c r="Q158">
        <f>IF(OR(D158="",N(F158)=0),0,SUMIFS($F$15:$F$164,$B$15:$B$164,B158,$D$15:$D$164,D158))</f>
        <v/>
      </c>
      <c r="R158">
        <f>IF(OR(O158="",O158="OK"),0,1)</f>
        <v/>
      </c>
    </row>
    <row r="159">
      <c r="B159" s="21" t="n"/>
      <c r="C159" s="22" t="n"/>
      <c r="D159" s="14" t="n"/>
      <c r="E159" s="23" t="n"/>
      <c r="F159" s="23" t="n"/>
      <c r="G159" s="23" t="n"/>
      <c r="H159" s="23" t="n"/>
      <c r="I159" s="23" t="n"/>
      <c r="J159" s="23" t="n"/>
      <c r="K159" s="23" t="n"/>
      <c r="L159" s="23" t="n"/>
      <c r="M159" s="23" t="n"/>
      <c r="N159" s="24">
        <f>IF(COUNT(E159:M159)=0,"",N($E$7)+SUM(E$15:E159)-SUM(F$15:F159))</f>
        <v/>
      </c>
      <c r="O159" s="25">
        <f>IF(COUNT(E159:M159)=0,"",IF(B159="","Enter the date",IF(AND(N(F159)&gt;0,D159=""),"Enter who was paid",IF(N159&lt;0,"Petty cash below zero: top up first, or an entry is wrong",IF(ROUND(SUM(G159:M159)-N(F159),2)&lt;&gt;0,"Spread the amount over the heads: they should add up to the amount paid",IF(Q159&gt;10000,"Over ₹10,000 in cash to one payee today: too big for petty cash, s.36(4)","OK"))))))</f>
        <v/>
      </c>
      <c r="Q159">
        <f>IF(OR(D159="",N(F159)=0),0,SUMIFS($F$15:$F$164,$B$15:$B$164,B159,$D$15:$D$164,D159))</f>
        <v/>
      </c>
      <c r="R159">
        <f>IF(OR(O159="",O159="OK"),0,1)</f>
        <v/>
      </c>
    </row>
    <row r="160">
      <c r="B160" s="21" t="n"/>
      <c r="C160" s="22" t="n"/>
      <c r="D160" s="14" t="n"/>
      <c r="E160" s="23" t="n"/>
      <c r="F160" s="23" t="n"/>
      <c r="G160" s="23" t="n"/>
      <c r="H160" s="23" t="n"/>
      <c r="I160" s="23" t="n"/>
      <c r="J160" s="23" t="n"/>
      <c r="K160" s="23" t="n"/>
      <c r="L160" s="23" t="n"/>
      <c r="M160" s="23" t="n"/>
      <c r="N160" s="24">
        <f>IF(COUNT(E160:M160)=0,"",N($E$7)+SUM(E$15:E160)-SUM(F$15:F160))</f>
        <v/>
      </c>
      <c r="O160" s="25">
        <f>IF(COUNT(E160:M160)=0,"",IF(B160="","Enter the date",IF(AND(N(F160)&gt;0,D160=""),"Enter who was paid",IF(N160&lt;0,"Petty cash below zero: top up first, or an entry is wrong",IF(ROUND(SUM(G160:M160)-N(F160),2)&lt;&gt;0,"Spread the amount over the heads: they should add up to the amount paid",IF(Q160&gt;10000,"Over ₹10,000 in cash to one payee today: too big for petty cash, s.36(4)","OK"))))))</f>
        <v/>
      </c>
      <c r="Q160">
        <f>IF(OR(D160="",N(F160)=0),0,SUMIFS($F$15:$F$164,$B$15:$B$164,B160,$D$15:$D$164,D160))</f>
        <v/>
      </c>
      <c r="R160">
        <f>IF(OR(O160="",O160="OK"),0,1)</f>
        <v/>
      </c>
    </row>
    <row r="161">
      <c r="B161" s="21" t="n"/>
      <c r="C161" s="22" t="n"/>
      <c r="D161" s="14" t="n"/>
      <c r="E161" s="23" t="n"/>
      <c r="F161" s="23" t="n"/>
      <c r="G161" s="23" t="n"/>
      <c r="H161" s="23" t="n"/>
      <c r="I161" s="23" t="n"/>
      <c r="J161" s="23" t="n"/>
      <c r="K161" s="23" t="n"/>
      <c r="L161" s="23" t="n"/>
      <c r="M161" s="23" t="n"/>
      <c r="N161" s="24">
        <f>IF(COUNT(E161:M161)=0,"",N($E$7)+SUM(E$15:E161)-SUM(F$15:F161))</f>
        <v/>
      </c>
      <c r="O161" s="25">
        <f>IF(COUNT(E161:M161)=0,"",IF(B161="","Enter the date",IF(AND(N(F161)&gt;0,D161=""),"Enter who was paid",IF(N161&lt;0,"Petty cash below zero: top up first, or an entry is wrong",IF(ROUND(SUM(G161:M161)-N(F161),2)&lt;&gt;0,"Spread the amount over the heads: they should add up to the amount paid",IF(Q161&gt;10000,"Over ₹10,000 in cash to one payee today: too big for petty cash, s.36(4)","OK"))))))</f>
        <v/>
      </c>
      <c r="Q161">
        <f>IF(OR(D161="",N(F161)=0),0,SUMIFS($F$15:$F$164,$B$15:$B$164,B161,$D$15:$D$164,D161))</f>
        <v/>
      </c>
      <c r="R161">
        <f>IF(OR(O161="",O161="OK"),0,1)</f>
        <v/>
      </c>
    </row>
    <row r="162">
      <c r="B162" s="21" t="n"/>
      <c r="C162" s="22" t="n"/>
      <c r="D162" s="14" t="n"/>
      <c r="E162" s="23" t="n"/>
      <c r="F162" s="23" t="n"/>
      <c r="G162" s="23" t="n"/>
      <c r="H162" s="23" t="n"/>
      <c r="I162" s="23" t="n"/>
      <c r="J162" s="23" t="n"/>
      <c r="K162" s="23" t="n"/>
      <c r="L162" s="23" t="n"/>
      <c r="M162" s="23" t="n"/>
      <c r="N162" s="24">
        <f>IF(COUNT(E162:M162)=0,"",N($E$7)+SUM(E$15:E162)-SUM(F$15:F162))</f>
        <v/>
      </c>
      <c r="O162" s="25">
        <f>IF(COUNT(E162:M162)=0,"",IF(B162="","Enter the date",IF(AND(N(F162)&gt;0,D162=""),"Enter who was paid",IF(N162&lt;0,"Petty cash below zero: top up first, or an entry is wrong",IF(ROUND(SUM(G162:M162)-N(F162),2)&lt;&gt;0,"Spread the amount over the heads: they should add up to the amount paid",IF(Q162&gt;10000,"Over ₹10,000 in cash to one payee today: too big for petty cash, s.36(4)","OK"))))))</f>
        <v/>
      </c>
      <c r="Q162">
        <f>IF(OR(D162="",N(F162)=0),0,SUMIFS($F$15:$F$164,$B$15:$B$164,B162,$D$15:$D$164,D162))</f>
        <v/>
      </c>
      <c r="R162">
        <f>IF(OR(O162="",O162="OK"),0,1)</f>
        <v/>
      </c>
    </row>
    <row r="163">
      <c r="B163" s="21" t="n"/>
      <c r="C163" s="22" t="n"/>
      <c r="D163" s="14" t="n"/>
      <c r="E163" s="23" t="n"/>
      <c r="F163" s="23" t="n"/>
      <c r="G163" s="23" t="n"/>
      <c r="H163" s="23" t="n"/>
      <c r="I163" s="23" t="n"/>
      <c r="J163" s="23" t="n"/>
      <c r="K163" s="23" t="n"/>
      <c r="L163" s="23" t="n"/>
      <c r="M163" s="23" t="n"/>
      <c r="N163" s="24">
        <f>IF(COUNT(E163:M163)=0,"",N($E$7)+SUM(E$15:E163)-SUM(F$15:F163))</f>
        <v/>
      </c>
      <c r="O163" s="25">
        <f>IF(COUNT(E163:M163)=0,"",IF(B163="","Enter the date",IF(AND(N(F163)&gt;0,D163=""),"Enter who was paid",IF(N163&lt;0,"Petty cash below zero: top up first, or an entry is wrong",IF(ROUND(SUM(G163:M163)-N(F163),2)&lt;&gt;0,"Spread the amount over the heads: they should add up to the amount paid",IF(Q163&gt;10000,"Over ₹10,000 in cash to one payee today: too big for petty cash, s.36(4)","OK"))))))</f>
        <v/>
      </c>
      <c r="Q163">
        <f>IF(OR(D163="",N(F163)=0),0,SUMIFS($F$15:$F$164,$B$15:$B$164,B163,$D$15:$D$164,D163))</f>
        <v/>
      </c>
      <c r="R163">
        <f>IF(OR(O163="",O163="OK"),0,1)</f>
        <v/>
      </c>
    </row>
    <row r="164">
      <c r="B164" s="21" t="n"/>
      <c r="C164" s="22" t="n"/>
      <c r="D164" s="14" t="n"/>
      <c r="E164" s="23" t="n"/>
      <c r="F164" s="23" t="n"/>
      <c r="G164" s="23" t="n"/>
      <c r="H164" s="23" t="n"/>
      <c r="I164" s="23" t="n"/>
      <c r="J164" s="23" t="n"/>
      <c r="K164" s="23" t="n"/>
      <c r="L164" s="23" t="n"/>
      <c r="M164" s="23" t="n"/>
      <c r="N164" s="24">
        <f>IF(COUNT(E164:M164)=0,"",N($E$7)+SUM(E$15:E164)-SUM(F$15:F164))</f>
        <v/>
      </c>
      <c r="O164" s="25">
        <f>IF(COUNT(E164:M164)=0,"",IF(B164="","Enter the date",IF(AND(N(F164)&gt;0,D164=""),"Enter who was paid",IF(N164&lt;0,"Petty cash below zero: top up first, or an entry is wrong",IF(ROUND(SUM(G164:M164)-N(F164),2)&lt;&gt;0,"Spread the amount over the heads: they should add up to the amount paid",IF(Q164&gt;10000,"Over ₹10,000 in cash to one payee today: too big for petty cash, s.36(4)","OK"))))))</f>
        <v/>
      </c>
      <c r="Q164">
        <f>IF(OR(D164="",N(F164)=0),0,SUMIFS($F$15:$F$164,$B$15:$B$164,B164,$D$15:$D$164,D164))</f>
        <v/>
      </c>
      <c r="R164">
        <f>IF(OR(O164="",O164="OK"),0,1)</f>
        <v/>
      </c>
    </row>
    <row r="165" ht="18" customHeight="1">
      <c r="B165" s="26" t="inlineStr">
        <is>
          <t>Total</t>
        </is>
      </c>
      <c r="C165" s="27" t="n"/>
      <c r="D165" s="27" t="n"/>
      <c r="E165" s="28">
        <f>SUM($E$15:$E$164)</f>
        <v/>
      </c>
      <c r="F165" s="28">
        <f>SUM($F$15:$F$164)</f>
        <v/>
      </c>
      <c r="G165" s="28">
        <f>SUM($G$15:$G$164)</f>
        <v/>
      </c>
      <c r="H165" s="28">
        <f>SUM($H$15:$H$164)</f>
        <v/>
      </c>
      <c r="I165" s="28">
        <f>SUM($I$15:$I$164)</f>
        <v/>
      </c>
      <c r="J165" s="28">
        <f>SUM($J$15:$J$164)</f>
        <v/>
      </c>
      <c r="K165" s="28">
        <f>SUM($K$15:$K$164)</f>
        <v/>
      </c>
      <c r="L165" s="28">
        <f>SUM($L$15:$L$164)</f>
        <v/>
      </c>
      <c r="M165" s="28">
        <f>SUM($M$15:$M$164)</f>
        <v/>
      </c>
      <c r="N165" s="27" t="n"/>
      <c r="O165" s="27" t="n"/>
    </row>
    <row r="166"/>
    <row r="167" ht="16" customHeight="1">
      <c r="B167" s="8" t="inlineStr">
        <is>
          <t>Keep a voucher or bill for every payment, signed by whoever took the money. The float stays the same; only the top-up changes.</t>
        </is>
      </c>
      <c r="C167" s="9" t="n"/>
      <c r="D167" s="9" t="n"/>
      <c r="E167" s="9" t="n"/>
      <c r="F167" s="9" t="n"/>
      <c r="G167" s="9" t="n"/>
      <c r="H167" s="9" t="n"/>
      <c r="I167" s="9" t="n"/>
      <c r="J167" s="9" t="n"/>
      <c r="K167" s="9" t="n"/>
      <c r="L167" s="9" t="n"/>
      <c r="M167" s="9" t="n"/>
      <c r="N167" s="9" t="n"/>
      <c r="O167" s="9" t="n"/>
    </row>
    <row r="168"/>
    <row r="169" ht="16" customHeight="1">
      <c r="B169"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20">
    <mergeCell ref="B11:D11"/>
    <mergeCell ref="N11:O11"/>
    <mergeCell ref="B8:D8"/>
    <mergeCell ref="B3:O3"/>
    <mergeCell ref="E8:F8"/>
    <mergeCell ref="B12:O12"/>
    <mergeCell ref="B167:O167"/>
    <mergeCell ref="B2:O2"/>
    <mergeCell ref="B6:D6"/>
    <mergeCell ref="B13:O13"/>
    <mergeCell ref="E6:F6"/>
    <mergeCell ref="J11:K11"/>
    <mergeCell ref="E11:F11"/>
    <mergeCell ref="B10:O10"/>
    <mergeCell ref="B7:D7"/>
    <mergeCell ref="G11:I11"/>
    <mergeCell ref="E7:F7"/>
    <mergeCell ref="L11:M11"/>
    <mergeCell ref="B5:O5"/>
    <mergeCell ref="B169:O169"/>
  </mergeCells>
  <dataValidations count="5">
    <dataValidation sqref="E6" showDropDown="0" showInputMessage="0" showErrorMessage="1" allowBlank="1" errorTitle="Enter an amount" error="Enter the amount in rupees as a number, with no minus sign. Payments go in the 'out' columns." type="decimal" operator="greaterThanOrEqual">
      <formula1>0</formula1>
    </dataValidation>
    <dataValidation sqref="E7" showDropDown="0" showInputMessage="0" showErrorMessage="1" allowBlank="1" errorTitle="Enter an amount" error="Enter the amount in rupees as a number, with no minus sign. Payments go in the 'out' columns." type="decimal" operator="greaterThanOrEqual">
      <formula1>0</formula1>
    </dataValidation>
    <dataValidation sqref="E8" showDropDown="0" showInputMessage="0" showErrorMessage="1" allowBlank="1" errorTitle="Enter a date" error="Enter a date, for example 01-Apr-2026." type="date" operator="between">
      <formula1>DATE(2000,1,1)</formula1>
      <formula2>DATE(2100,12,31)</formula2>
    </dataValidation>
    <dataValidation sqref="B15:B164" showDropDown="0" showInputMessage="0" showErrorMessage="1" allowBlank="1" errorTitle="Enter a date" error="Enter a date, for example 01-Apr-2026." type="date" operator="between">
      <formula1>DATE(2000,1,1)</formula1>
      <formula2>DATE(2100,12,31)</formula2>
    </dataValidation>
    <dataValidation sqref="E15:M164" showDropDown="0" showInputMessage="0" showErrorMessage="1" allowBlank="1" errorTitle="Enter an amount" error="Enter the amount in rupees as a number, with no minus sign. Payments go in the 'out' columns." type="decimal" operator="greaterThanOrEqual">
      <formula1>0</formula1>
    </dataValidation>
  </dataValidations>
  <pageMargins left="0.3" right="0.3" top="0.4" bottom="0.4"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E31"/>
  <sheetViews>
    <sheetView showGridLines="0" workbookViewId="0">
      <selection activeCell="A1" sqref="A1"/>
    </sheetView>
  </sheetViews>
  <sheetFormatPr baseColWidth="8" defaultRowHeight="15"/>
  <cols>
    <col width="2" customWidth="1" min="1" max="1"/>
    <col width="30" customWidth="1" min="2" max="2"/>
    <col width="14" customWidth="1" min="3" max="3"/>
    <col width="16" customWidth="1" min="4" max="4"/>
    <col width="18" customWidth="1" min="5" max="5"/>
    <col width="2" customWidth="1" min="6" max="6"/>
  </cols>
  <sheetData>
    <row r="1"/>
    <row r="2" ht="26" customHeight="1">
      <c r="B2" s="1" t="inlineStr">
        <is>
          <t>DAY-END CASH COUNT</t>
        </is>
      </c>
    </row>
    <row r="3" ht="28" customHeight="1">
      <c r="B3" s="11" t="inlineStr">
        <is>
          <t>Count the cash in the drawer at closing and compare it with what the Cash Book says you should have.</t>
        </is>
      </c>
    </row>
    <row r="4"/>
    <row r="5" ht="19" customHeight="1">
      <c r="B5" s="3" t="inlineStr">
        <is>
          <t xml:space="preserve">  THE COUNT</t>
        </is>
      </c>
      <c r="C5" s="4" t="n"/>
      <c r="D5" s="4" t="n"/>
      <c r="E5" s="4" t="n"/>
    </row>
    <row r="6" ht="18" customHeight="1">
      <c r="B6" s="12" t="inlineStr">
        <is>
          <t>Date of the count</t>
        </is>
      </c>
      <c r="C6" s="30" t="n"/>
      <c r="D6" s="15" t="n"/>
      <c r="E6" s="15" t="n"/>
    </row>
    <row r="7" ht="18" customHeight="1">
      <c r="B7" s="12" t="inlineStr">
        <is>
          <t>Counted by</t>
        </is>
      </c>
      <c r="C7" s="14" t="n"/>
      <c r="D7" s="15" t="n"/>
      <c r="E7" s="15" t="n"/>
    </row>
    <row r="8" ht="18" customHeight="1">
      <c r="B8" s="12" t="inlineStr">
        <is>
          <t>Checked by</t>
        </is>
      </c>
      <c r="C8" s="14" t="n"/>
      <c r="D8" s="15" t="n"/>
      <c r="E8" s="15" t="n"/>
    </row>
    <row r="9"/>
    <row r="10" ht="19" customHeight="1">
      <c r="B10" s="20" t="inlineStr">
        <is>
          <t>Note or coin</t>
        </is>
      </c>
      <c r="C10" s="20" t="inlineStr">
        <is>
          <t>Count</t>
        </is>
      </c>
      <c r="D10" s="20" t="inlineStr">
        <is>
          <t>Value (₹)</t>
        </is>
      </c>
      <c r="E10" s="31" t="n"/>
    </row>
    <row r="11" ht="18" customHeight="1">
      <c r="B11" s="32" t="inlineStr">
        <is>
          <t>₹500 notes</t>
        </is>
      </c>
      <c r="C11" s="33" t="n"/>
      <c r="D11" s="34">
        <f>N(C11)*500</f>
        <v/>
      </c>
      <c r="E11" s="7" t="n"/>
    </row>
    <row r="12" ht="18" customHeight="1">
      <c r="B12" s="32" t="inlineStr">
        <is>
          <t>₹200 notes</t>
        </is>
      </c>
      <c r="C12" s="33" t="n"/>
      <c r="D12" s="34">
        <f>N(C12)*200</f>
        <v/>
      </c>
      <c r="E12" s="7" t="n"/>
    </row>
    <row r="13" ht="18" customHeight="1">
      <c r="B13" s="32" t="inlineStr">
        <is>
          <t>₹100 notes</t>
        </is>
      </c>
      <c r="C13" s="33" t="n"/>
      <c r="D13" s="34">
        <f>N(C13)*100</f>
        <v/>
      </c>
      <c r="E13" s="7" t="n"/>
    </row>
    <row r="14" ht="18" customHeight="1">
      <c r="B14" s="32" t="inlineStr">
        <is>
          <t>₹50 notes</t>
        </is>
      </c>
      <c r="C14" s="33" t="n"/>
      <c r="D14" s="34">
        <f>N(C14)*50</f>
        <v/>
      </c>
      <c r="E14" s="7" t="n"/>
    </row>
    <row r="15" ht="18" customHeight="1">
      <c r="B15" s="32" t="inlineStr">
        <is>
          <t>₹20 notes</t>
        </is>
      </c>
      <c r="C15" s="33" t="n"/>
      <c r="D15" s="34">
        <f>N(C15)*20</f>
        <v/>
      </c>
      <c r="E15" s="7" t="n"/>
    </row>
    <row r="16" ht="18" customHeight="1">
      <c r="B16" s="32" t="inlineStr">
        <is>
          <t>₹10 notes</t>
        </is>
      </c>
      <c r="C16" s="33" t="n"/>
      <c r="D16" s="34">
        <f>N(C16)*10</f>
        <v/>
      </c>
      <c r="E16" s="7" t="n"/>
    </row>
    <row r="17" ht="18" customHeight="1">
      <c r="B17" s="32" t="inlineStr">
        <is>
          <t>Coins (total value in ₹)</t>
        </is>
      </c>
      <c r="C17" s="13" t="n"/>
      <c r="D17" s="17" t="n"/>
      <c r="E17" s="7" t="n"/>
    </row>
    <row r="18" ht="18" customHeight="1">
      <c r="B18" s="12" t="inlineStr">
        <is>
          <t>Cash counted (₹)</t>
        </is>
      </c>
      <c r="C18" s="13" t="n"/>
      <c r="D18" s="18">
        <f>SUM(D11:D17)</f>
        <v/>
      </c>
      <c r="E18" s="7" t="n"/>
    </row>
    <row r="19" ht="31" customHeight="1">
      <c r="B19" s="12" t="inlineStr">
        <is>
          <t>Cash in hand as per the Cash Book at the end of that day (₹)</t>
        </is>
      </c>
      <c r="C19" s="13" t="n"/>
      <c r="D19" s="18">
        <f>IF($C$6="","",N('Cash Book'!$E$8)+SUMIFS('Cash Book'!$G$16:$G$315,'Cash Book'!$B$16:$B$315,"&lt;="&amp;$C$6)-SUMIFS('Cash Book'!$I$16:$I$315,'Cash Book'!$B$16:$B$315,"&lt;="&amp;$C$6))</f>
        <v/>
      </c>
      <c r="E19" s="7" t="n"/>
    </row>
    <row r="20" ht="18" customHeight="1">
      <c r="B20" s="12" t="inlineStr">
        <is>
          <t>Difference: counted minus book (₹)</t>
        </is>
      </c>
      <c r="C20" s="13" t="n"/>
      <c r="D20" s="18">
        <f>IF(D19="","",D18-D19)</f>
        <v/>
      </c>
      <c r="E20" s="7" t="n"/>
    </row>
    <row r="21" ht="18" customHeight="1">
      <c r="B21" s="12" t="inlineStr">
        <is>
          <t>Result</t>
        </is>
      </c>
      <c r="C21" s="13" t="n"/>
      <c r="D21" s="25">
        <f>IF(D19="","Enter the date of the count",IF(ROUND(D20,0)=0,"Matches the Cash Book",IF(D20&lt;0,"Short by ₹"&amp;TEXT(-D20,"#,##,##0"),"Over by ₹"&amp;TEXT(D20,"#,##,##0"))))</f>
        <v/>
      </c>
      <c r="E21" s="7" t="n"/>
    </row>
    <row r="22"/>
    <row r="23" ht="19" customHeight="1">
      <c r="B23" s="3" t="inlineStr">
        <is>
          <t xml:space="preserve">  IF IT DOES NOT MATCH</t>
        </is>
      </c>
      <c r="C23" s="4" t="n"/>
      <c r="D23" s="4" t="n"/>
      <c r="E23" s="4" t="n"/>
    </row>
    <row r="24" ht="31" customHeight="1">
      <c r="B24" s="6" t="inlineStr">
        <is>
          <t>•  Check the Cash Book first: a sale or payment for the day not yet entered is the usual reason.</t>
        </is>
      </c>
      <c r="C24" s="7" t="n"/>
      <c r="D24" s="7" t="n"/>
      <c r="E24" s="7" t="n"/>
    </row>
    <row r="25" ht="31" customHeight="1">
      <c r="B25" s="6" t="inlineStr">
        <is>
          <t>•  Look for a UPI or card sale entered under 'Cash in'. Those belong in 'Bank in'.</t>
        </is>
      </c>
      <c r="C25" s="7" t="n"/>
      <c r="D25" s="7" t="n"/>
      <c r="E25" s="7" t="n"/>
    </row>
    <row r="26" ht="18" customHeight="1">
      <c r="B26" s="6" t="inlineStr">
        <is>
          <t>•  Check the petty cash was kept apart. It has its own book and its own count.</t>
        </is>
      </c>
      <c r="C26" s="7" t="n"/>
      <c r="D26" s="7" t="n"/>
      <c r="E26" s="7" t="n"/>
    </row>
    <row r="27" ht="18" customHeight="1">
      <c r="B27" s="6" t="inlineStr">
        <is>
          <t>•  Recount, with a second person, before writing off any difference.</t>
        </is>
      </c>
      <c r="C27" s="7" t="n"/>
      <c r="D27" s="7" t="n"/>
      <c r="E27" s="7" t="n"/>
    </row>
    <row r="28" ht="70" customHeight="1">
      <c r="B28" s="6" t="inlineStr">
        <is>
          <t>•  One short count is not proof that anyone took money. Fix the process first, and look for a pattern across several days before acting on a person. Do not deduct a shortage from anyone's pay without taking advice from your accountant or a labour law adviser: the wage law limits such deductions and expects the worker to be heard first.</t>
        </is>
      </c>
      <c r="C28" s="7" t="n"/>
      <c r="D28" s="7" t="n"/>
      <c r="E28" s="7" t="n"/>
    </row>
    <row r="29" ht="44" customHeight="1">
      <c r="B29" s="6" t="inlineStr">
        <is>
          <t>•  If it is still out, enter the difference in the Cash Book under the head 'Cash short or over at day-end count': a shortage as cash out, an excess as cash in. Tomorrow then starts from the real figure.</t>
        </is>
      </c>
      <c r="C29" s="7" t="n"/>
      <c r="D29" s="7" t="n"/>
      <c r="E29" s="7" t="n"/>
    </row>
    <row r="30"/>
    <row r="31" ht="28" customHeight="1">
      <c r="B31"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19">
    <mergeCell ref="B24:E24"/>
    <mergeCell ref="B5:E5"/>
    <mergeCell ref="B18:C18"/>
    <mergeCell ref="D21:E21"/>
    <mergeCell ref="B26:E26"/>
    <mergeCell ref="B21:C21"/>
    <mergeCell ref="C8:E8"/>
    <mergeCell ref="B25:E25"/>
    <mergeCell ref="B3:E3"/>
    <mergeCell ref="C7:E7"/>
    <mergeCell ref="B31:E31"/>
    <mergeCell ref="B27:E27"/>
    <mergeCell ref="B19:C19"/>
    <mergeCell ref="B2:E2"/>
    <mergeCell ref="C6:E6"/>
    <mergeCell ref="B23:E23"/>
    <mergeCell ref="B20:C20"/>
    <mergeCell ref="B29:E29"/>
    <mergeCell ref="B28:E28"/>
  </mergeCells>
  <dataValidations count="8">
    <dataValidation sqref="C6" showDropDown="0" showInputMessage="0" showErrorMessage="1" allowBlank="1" errorTitle="Enter a date" error="Enter a date, for example 01-Apr-2026." type="date" operator="between">
      <formula1>DATE(2000,1,1)</formula1>
      <formula2>DATE(2100,12,31)</formula2>
    </dataValidation>
    <dataValidation sqref="C11" showDropDown="0" showInputMessage="0" showErrorMessage="1" allowBlank="1" error="Enter how many notes, as a whole number." type="whole" operator="greaterThanOrEqual">
      <formula1>0</formula1>
    </dataValidation>
    <dataValidation sqref="C12" showDropDown="0" showInputMessage="0" showErrorMessage="1" allowBlank="1" error="Enter how many notes, as a whole number." type="whole" operator="greaterThanOrEqual">
      <formula1>0</formula1>
    </dataValidation>
    <dataValidation sqref="C13" showDropDown="0" showInputMessage="0" showErrorMessage="1" allowBlank="1" error="Enter how many notes, as a whole number." type="whole" operator="greaterThanOrEqual">
      <formula1>0</formula1>
    </dataValidation>
    <dataValidation sqref="C14" showDropDown="0" showInputMessage="0" showErrorMessage="1" allowBlank="1" error="Enter how many notes, as a whole number." type="whole" operator="greaterThanOrEqual">
      <formula1>0</formula1>
    </dataValidation>
    <dataValidation sqref="C15" showDropDown="0" showInputMessage="0" showErrorMessage="1" allowBlank="1" error="Enter how many notes, as a whole number." type="whole" operator="greaterThanOrEqual">
      <formula1>0</formula1>
    </dataValidation>
    <dataValidation sqref="C16" showDropDown="0" showInputMessage="0" showErrorMessage="1" allowBlank="1" error="Enter how many notes, as a whole number." type="whole" operator="greaterThanOrEqual">
      <formula1>0</formula1>
    </dataValidation>
    <dataValidation sqref="D17" showDropDown="0" showInputMessage="0" showErrorMessage="1" allowBlank="1" errorTitle="Enter an amount" error="Enter the amount in rupees as a number, with no minus sign. Payments go in the 'out' columns." type="decimal" operator="greaterThanOrEqual">
      <formula1>0</formula1>
    </dataValidation>
  </dataValidations>
  <pageMargins left="0.3" right="0.3" top="0.4" bottom="0.4" header="0.5" footer="0.5"/>
  <pageSetup orientation="portrait" paperSize="9" fitToHeight="1" fitToWidth="1"/>
</worksheet>
</file>

<file path=xl/worksheets/sheet5.xml><?xml version="1.0" encoding="utf-8"?>
<worksheet xmlns="http://schemas.openxmlformats.org/spreadsheetml/2006/main">
  <sheetPr>
    <outlinePr summaryBelow="1" summaryRight="1"/>
    <pageSetUpPr fitToPage="1"/>
  </sheetPr>
  <dimension ref="A1:I27"/>
  <sheetViews>
    <sheetView showGridLines="0" workbookViewId="0">
      <selection activeCell="A1" sqref="A1"/>
    </sheetView>
  </sheetViews>
  <sheetFormatPr baseColWidth="8" defaultRowHeight="15"/>
  <cols>
    <col width="2" customWidth="1" min="1" max="1"/>
    <col width="13" customWidth="1" min="2" max="2"/>
    <col width="14" customWidth="1" min="3" max="3"/>
    <col width="14" customWidth="1" min="4" max="4"/>
    <col width="14" customWidth="1" min="5" max="5"/>
    <col width="14" customWidth="1" min="6" max="6"/>
    <col width="15" customWidth="1" min="7" max="7"/>
    <col width="15" customWidth="1" min="8" max="8"/>
    <col width="12" customWidth="1" min="9" max="9"/>
    <col width="2" customWidth="1" min="10" max="10"/>
  </cols>
  <sheetData>
    <row r="1"/>
    <row r="2" ht="26" customHeight="1">
      <c r="B2" s="1" t="inlineStr">
        <is>
          <t>MONTHLY SUMMARY</t>
        </is>
      </c>
    </row>
    <row r="3" ht="28" customHeight="1">
      <c r="B3" s="11" t="inlineStr">
        <is>
          <t>Twelve months from the start of the financial year on the Cash Book. Transfers between cash and bank are left out of the totals, because they are neither income nor spending.</t>
        </is>
      </c>
    </row>
    <row r="4"/>
    <row r="5" ht="48" customHeight="1">
      <c r="B5" s="20" t="inlineStr">
        <is>
          <t>Month</t>
        </is>
      </c>
      <c r="C5" s="20" t="inlineStr">
        <is>
          <t>Cash in</t>
        </is>
      </c>
      <c r="D5" s="20" t="inlineStr">
        <is>
          <t>Cash out</t>
        </is>
      </c>
      <c r="E5" s="20" t="inlineStr">
        <is>
          <t>Bank in</t>
        </is>
      </c>
      <c r="F5" s="20" t="inlineStr">
        <is>
          <t>Bank out</t>
        </is>
      </c>
      <c r="G5" s="20" t="inlineStr">
        <is>
          <t>Cash in hand at month end</t>
        </is>
      </c>
      <c r="H5" s="20" t="inlineStr">
        <is>
          <t>Bank balance at month end</t>
        </is>
      </c>
      <c r="I5" s="20" t="inlineStr">
        <is>
          <t>Entries to look at</t>
        </is>
      </c>
    </row>
    <row r="6">
      <c r="B6" s="35">
        <f>IF('Cash Book'!$E$7="","",EDATE('Cash Book'!$E$7,0))</f>
        <v/>
      </c>
      <c r="C6" s="34">
        <f>IF(B6="","",SUMIFS('Cash Book'!$U$16:$U$315,'Cash Book'!$B$16:$B$315,"&gt;="&amp;B6,'Cash Book'!$B$16:$B$315,"&lt;"&amp;EDATE(B6,1)))</f>
        <v/>
      </c>
      <c r="D6" s="34">
        <f>IF(B6="","",SUMIFS('Cash Book'!$V$16:$V$315,'Cash Book'!$B$16:$B$315,"&gt;="&amp;B6,'Cash Book'!$B$16:$B$315,"&lt;"&amp;EDATE(B6,1)))</f>
        <v/>
      </c>
      <c r="E6" s="34">
        <f>IF(B6="","",SUMIFS('Cash Book'!$W$16:$W$315,'Cash Book'!$B$16:$B$315,"&gt;="&amp;B6,'Cash Book'!$B$16:$B$315,"&lt;"&amp;EDATE(B6,1)))</f>
        <v/>
      </c>
      <c r="F6" s="34">
        <f>IF(B6="","",SUMIFS('Cash Book'!$X$16:$X$315,'Cash Book'!$B$16:$B$315,"&gt;="&amp;B6,'Cash Book'!$B$16:$B$315,"&lt;"&amp;EDATE(B6,1)))</f>
        <v/>
      </c>
      <c r="G6" s="24">
        <f>IF(OR(B6="",COUNTIFS('Cash Book'!$B$16:$B$315,"&lt;"&amp;EDATE(B6,1))=0,COUNTIFS('Cash Book'!$B$16:$B$315,"&gt;="&amp;B6)=0),"",N('Cash Book'!$E$8)+SUMIFS('Cash Book'!$G$16:$G$315,'Cash Book'!$B$16:$B$315,"&lt;"&amp;EDATE(B6,1))-SUMIFS('Cash Book'!$I$16:$I$315,'Cash Book'!$B$16:$B$315,"&lt;"&amp;EDATE(B6,1)))</f>
        <v/>
      </c>
      <c r="H6" s="24">
        <f>IF(OR(B6="",COUNTIFS('Cash Book'!$B$16:$B$315,"&lt;"&amp;EDATE(B6,1))=0,COUNTIFS('Cash Book'!$B$16:$B$315,"&gt;="&amp;B6)=0),"",N('Cash Book'!$E$9)+SUMIFS('Cash Book'!$H$16:$H$315,'Cash Book'!$B$16:$B$315,"&lt;"&amp;EDATE(B6,1))-SUMIFS('Cash Book'!$J$16:$J$315,'Cash Book'!$B$16:$B$315,"&lt;"&amp;EDATE(B6,1)))</f>
        <v/>
      </c>
      <c r="I6" s="36">
        <f>IF(B6="","",SUMIFS('Cash Book'!$Y$16:$Y$315,'Cash Book'!$B$16:$B$315,"&gt;="&amp;B6,'Cash Book'!$B$16:$B$315,"&lt;"&amp;EDATE(B6,1)))</f>
        <v/>
      </c>
    </row>
    <row r="7">
      <c r="B7" s="35">
        <f>IF('Cash Book'!$E$7="","",EDATE('Cash Book'!$E$7,1))</f>
        <v/>
      </c>
      <c r="C7" s="34">
        <f>IF(B7="","",SUMIFS('Cash Book'!$U$16:$U$315,'Cash Book'!$B$16:$B$315,"&gt;="&amp;B7,'Cash Book'!$B$16:$B$315,"&lt;"&amp;EDATE(B7,1)))</f>
        <v/>
      </c>
      <c r="D7" s="34">
        <f>IF(B7="","",SUMIFS('Cash Book'!$V$16:$V$315,'Cash Book'!$B$16:$B$315,"&gt;="&amp;B7,'Cash Book'!$B$16:$B$315,"&lt;"&amp;EDATE(B7,1)))</f>
        <v/>
      </c>
      <c r="E7" s="34">
        <f>IF(B7="","",SUMIFS('Cash Book'!$W$16:$W$315,'Cash Book'!$B$16:$B$315,"&gt;="&amp;B7,'Cash Book'!$B$16:$B$315,"&lt;"&amp;EDATE(B7,1)))</f>
        <v/>
      </c>
      <c r="F7" s="34">
        <f>IF(B7="","",SUMIFS('Cash Book'!$X$16:$X$315,'Cash Book'!$B$16:$B$315,"&gt;="&amp;B7,'Cash Book'!$B$16:$B$315,"&lt;"&amp;EDATE(B7,1)))</f>
        <v/>
      </c>
      <c r="G7" s="24">
        <f>IF(OR(B7="",COUNTIFS('Cash Book'!$B$16:$B$315,"&lt;"&amp;EDATE(B7,1))=0,COUNTIFS('Cash Book'!$B$16:$B$315,"&gt;="&amp;B7)=0),"",N('Cash Book'!$E$8)+SUMIFS('Cash Book'!$G$16:$G$315,'Cash Book'!$B$16:$B$315,"&lt;"&amp;EDATE(B7,1))-SUMIFS('Cash Book'!$I$16:$I$315,'Cash Book'!$B$16:$B$315,"&lt;"&amp;EDATE(B7,1)))</f>
        <v/>
      </c>
      <c r="H7" s="24">
        <f>IF(OR(B7="",COUNTIFS('Cash Book'!$B$16:$B$315,"&lt;"&amp;EDATE(B7,1))=0,COUNTIFS('Cash Book'!$B$16:$B$315,"&gt;="&amp;B7)=0),"",N('Cash Book'!$E$9)+SUMIFS('Cash Book'!$H$16:$H$315,'Cash Book'!$B$16:$B$315,"&lt;"&amp;EDATE(B7,1))-SUMIFS('Cash Book'!$J$16:$J$315,'Cash Book'!$B$16:$B$315,"&lt;"&amp;EDATE(B7,1)))</f>
        <v/>
      </c>
      <c r="I7" s="36">
        <f>IF(B7="","",SUMIFS('Cash Book'!$Y$16:$Y$315,'Cash Book'!$B$16:$B$315,"&gt;="&amp;B7,'Cash Book'!$B$16:$B$315,"&lt;"&amp;EDATE(B7,1)))</f>
        <v/>
      </c>
    </row>
    <row r="8">
      <c r="B8" s="35">
        <f>IF('Cash Book'!$E$7="","",EDATE('Cash Book'!$E$7,2))</f>
        <v/>
      </c>
      <c r="C8" s="34">
        <f>IF(B8="","",SUMIFS('Cash Book'!$U$16:$U$315,'Cash Book'!$B$16:$B$315,"&gt;="&amp;B8,'Cash Book'!$B$16:$B$315,"&lt;"&amp;EDATE(B8,1)))</f>
        <v/>
      </c>
      <c r="D8" s="34">
        <f>IF(B8="","",SUMIFS('Cash Book'!$V$16:$V$315,'Cash Book'!$B$16:$B$315,"&gt;="&amp;B8,'Cash Book'!$B$16:$B$315,"&lt;"&amp;EDATE(B8,1)))</f>
        <v/>
      </c>
      <c r="E8" s="34">
        <f>IF(B8="","",SUMIFS('Cash Book'!$W$16:$W$315,'Cash Book'!$B$16:$B$315,"&gt;="&amp;B8,'Cash Book'!$B$16:$B$315,"&lt;"&amp;EDATE(B8,1)))</f>
        <v/>
      </c>
      <c r="F8" s="34">
        <f>IF(B8="","",SUMIFS('Cash Book'!$X$16:$X$315,'Cash Book'!$B$16:$B$315,"&gt;="&amp;B8,'Cash Book'!$B$16:$B$315,"&lt;"&amp;EDATE(B8,1)))</f>
        <v/>
      </c>
      <c r="G8" s="24">
        <f>IF(OR(B8="",COUNTIFS('Cash Book'!$B$16:$B$315,"&lt;"&amp;EDATE(B8,1))=0,COUNTIFS('Cash Book'!$B$16:$B$315,"&gt;="&amp;B8)=0),"",N('Cash Book'!$E$8)+SUMIFS('Cash Book'!$G$16:$G$315,'Cash Book'!$B$16:$B$315,"&lt;"&amp;EDATE(B8,1))-SUMIFS('Cash Book'!$I$16:$I$315,'Cash Book'!$B$16:$B$315,"&lt;"&amp;EDATE(B8,1)))</f>
        <v/>
      </c>
      <c r="H8" s="24">
        <f>IF(OR(B8="",COUNTIFS('Cash Book'!$B$16:$B$315,"&lt;"&amp;EDATE(B8,1))=0,COUNTIFS('Cash Book'!$B$16:$B$315,"&gt;="&amp;B8)=0),"",N('Cash Book'!$E$9)+SUMIFS('Cash Book'!$H$16:$H$315,'Cash Book'!$B$16:$B$315,"&lt;"&amp;EDATE(B8,1))-SUMIFS('Cash Book'!$J$16:$J$315,'Cash Book'!$B$16:$B$315,"&lt;"&amp;EDATE(B8,1)))</f>
        <v/>
      </c>
      <c r="I8" s="36">
        <f>IF(B8="","",SUMIFS('Cash Book'!$Y$16:$Y$315,'Cash Book'!$B$16:$B$315,"&gt;="&amp;B8,'Cash Book'!$B$16:$B$315,"&lt;"&amp;EDATE(B8,1)))</f>
        <v/>
      </c>
    </row>
    <row r="9">
      <c r="B9" s="35">
        <f>IF('Cash Book'!$E$7="","",EDATE('Cash Book'!$E$7,3))</f>
        <v/>
      </c>
      <c r="C9" s="34">
        <f>IF(B9="","",SUMIFS('Cash Book'!$U$16:$U$315,'Cash Book'!$B$16:$B$315,"&gt;="&amp;B9,'Cash Book'!$B$16:$B$315,"&lt;"&amp;EDATE(B9,1)))</f>
        <v/>
      </c>
      <c r="D9" s="34">
        <f>IF(B9="","",SUMIFS('Cash Book'!$V$16:$V$315,'Cash Book'!$B$16:$B$315,"&gt;="&amp;B9,'Cash Book'!$B$16:$B$315,"&lt;"&amp;EDATE(B9,1)))</f>
        <v/>
      </c>
      <c r="E9" s="34">
        <f>IF(B9="","",SUMIFS('Cash Book'!$W$16:$W$315,'Cash Book'!$B$16:$B$315,"&gt;="&amp;B9,'Cash Book'!$B$16:$B$315,"&lt;"&amp;EDATE(B9,1)))</f>
        <v/>
      </c>
      <c r="F9" s="34">
        <f>IF(B9="","",SUMIFS('Cash Book'!$X$16:$X$315,'Cash Book'!$B$16:$B$315,"&gt;="&amp;B9,'Cash Book'!$B$16:$B$315,"&lt;"&amp;EDATE(B9,1)))</f>
        <v/>
      </c>
      <c r="G9" s="24">
        <f>IF(OR(B9="",COUNTIFS('Cash Book'!$B$16:$B$315,"&lt;"&amp;EDATE(B9,1))=0,COUNTIFS('Cash Book'!$B$16:$B$315,"&gt;="&amp;B9)=0),"",N('Cash Book'!$E$8)+SUMIFS('Cash Book'!$G$16:$G$315,'Cash Book'!$B$16:$B$315,"&lt;"&amp;EDATE(B9,1))-SUMIFS('Cash Book'!$I$16:$I$315,'Cash Book'!$B$16:$B$315,"&lt;"&amp;EDATE(B9,1)))</f>
        <v/>
      </c>
      <c r="H9" s="24">
        <f>IF(OR(B9="",COUNTIFS('Cash Book'!$B$16:$B$315,"&lt;"&amp;EDATE(B9,1))=0,COUNTIFS('Cash Book'!$B$16:$B$315,"&gt;="&amp;B9)=0),"",N('Cash Book'!$E$9)+SUMIFS('Cash Book'!$H$16:$H$315,'Cash Book'!$B$16:$B$315,"&lt;"&amp;EDATE(B9,1))-SUMIFS('Cash Book'!$J$16:$J$315,'Cash Book'!$B$16:$B$315,"&lt;"&amp;EDATE(B9,1)))</f>
        <v/>
      </c>
      <c r="I9" s="36">
        <f>IF(B9="","",SUMIFS('Cash Book'!$Y$16:$Y$315,'Cash Book'!$B$16:$B$315,"&gt;="&amp;B9,'Cash Book'!$B$16:$B$315,"&lt;"&amp;EDATE(B9,1)))</f>
        <v/>
      </c>
    </row>
    <row r="10">
      <c r="B10" s="35">
        <f>IF('Cash Book'!$E$7="","",EDATE('Cash Book'!$E$7,4))</f>
        <v/>
      </c>
      <c r="C10" s="34">
        <f>IF(B10="","",SUMIFS('Cash Book'!$U$16:$U$315,'Cash Book'!$B$16:$B$315,"&gt;="&amp;B10,'Cash Book'!$B$16:$B$315,"&lt;"&amp;EDATE(B10,1)))</f>
        <v/>
      </c>
      <c r="D10" s="34">
        <f>IF(B10="","",SUMIFS('Cash Book'!$V$16:$V$315,'Cash Book'!$B$16:$B$315,"&gt;="&amp;B10,'Cash Book'!$B$16:$B$315,"&lt;"&amp;EDATE(B10,1)))</f>
        <v/>
      </c>
      <c r="E10" s="34">
        <f>IF(B10="","",SUMIFS('Cash Book'!$W$16:$W$315,'Cash Book'!$B$16:$B$315,"&gt;="&amp;B10,'Cash Book'!$B$16:$B$315,"&lt;"&amp;EDATE(B10,1)))</f>
        <v/>
      </c>
      <c r="F10" s="34">
        <f>IF(B10="","",SUMIFS('Cash Book'!$X$16:$X$315,'Cash Book'!$B$16:$B$315,"&gt;="&amp;B10,'Cash Book'!$B$16:$B$315,"&lt;"&amp;EDATE(B10,1)))</f>
        <v/>
      </c>
      <c r="G10" s="24">
        <f>IF(OR(B10="",COUNTIFS('Cash Book'!$B$16:$B$315,"&lt;"&amp;EDATE(B10,1))=0,COUNTIFS('Cash Book'!$B$16:$B$315,"&gt;="&amp;B10)=0),"",N('Cash Book'!$E$8)+SUMIFS('Cash Book'!$G$16:$G$315,'Cash Book'!$B$16:$B$315,"&lt;"&amp;EDATE(B10,1))-SUMIFS('Cash Book'!$I$16:$I$315,'Cash Book'!$B$16:$B$315,"&lt;"&amp;EDATE(B10,1)))</f>
        <v/>
      </c>
      <c r="H10" s="24">
        <f>IF(OR(B10="",COUNTIFS('Cash Book'!$B$16:$B$315,"&lt;"&amp;EDATE(B10,1))=0,COUNTIFS('Cash Book'!$B$16:$B$315,"&gt;="&amp;B10)=0),"",N('Cash Book'!$E$9)+SUMIFS('Cash Book'!$H$16:$H$315,'Cash Book'!$B$16:$B$315,"&lt;"&amp;EDATE(B10,1))-SUMIFS('Cash Book'!$J$16:$J$315,'Cash Book'!$B$16:$B$315,"&lt;"&amp;EDATE(B10,1)))</f>
        <v/>
      </c>
      <c r="I10" s="36">
        <f>IF(B10="","",SUMIFS('Cash Book'!$Y$16:$Y$315,'Cash Book'!$B$16:$B$315,"&gt;="&amp;B10,'Cash Book'!$B$16:$B$315,"&lt;"&amp;EDATE(B10,1)))</f>
        <v/>
      </c>
    </row>
    <row r="11">
      <c r="B11" s="35">
        <f>IF('Cash Book'!$E$7="","",EDATE('Cash Book'!$E$7,5))</f>
        <v/>
      </c>
      <c r="C11" s="34">
        <f>IF(B11="","",SUMIFS('Cash Book'!$U$16:$U$315,'Cash Book'!$B$16:$B$315,"&gt;="&amp;B11,'Cash Book'!$B$16:$B$315,"&lt;"&amp;EDATE(B11,1)))</f>
        <v/>
      </c>
      <c r="D11" s="34">
        <f>IF(B11="","",SUMIFS('Cash Book'!$V$16:$V$315,'Cash Book'!$B$16:$B$315,"&gt;="&amp;B11,'Cash Book'!$B$16:$B$315,"&lt;"&amp;EDATE(B11,1)))</f>
        <v/>
      </c>
      <c r="E11" s="34">
        <f>IF(B11="","",SUMIFS('Cash Book'!$W$16:$W$315,'Cash Book'!$B$16:$B$315,"&gt;="&amp;B11,'Cash Book'!$B$16:$B$315,"&lt;"&amp;EDATE(B11,1)))</f>
        <v/>
      </c>
      <c r="F11" s="34">
        <f>IF(B11="","",SUMIFS('Cash Book'!$X$16:$X$315,'Cash Book'!$B$16:$B$315,"&gt;="&amp;B11,'Cash Book'!$B$16:$B$315,"&lt;"&amp;EDATE(B11,1)))</f>
        <v/>
      </c>
      <c r="G11" s="24">
        <f>IF(OR(B11="",COUNTIFS('Cash Book'!$B$16:$B$315,"&lt;"&amp;EDATE(B11,1))=0,COUNTIFS('Cash Book'!$B$16:$B$315,"&gt;="&amp;B11)=0),"",N('Cash Book'!$E$8)+SUMIFS('Cash Book'!$G$16:$G$315,'Cash Book'!$B$16:$B$315,"&lt;"&amp;EDATE(B11,1))-SUMIFS('Cash Book'!$I$16:$I$315,'Cash Book'!$B$16:$B$315,"&lt;"&amp;EDATE(B11,1)))</f>
        <v/>
      </c>
      <c r="H11" s="24">
        <f>IF(OR(B11="",COUNTIFS('Cash Book'!$B$16:$B$315,"&lt;"&amp;EDATE(B11,1))=0,COUNTIFS('Cash Book'!$B$16:$B$315,"&gt;="&amp;B11)=0),"",N('Cash Book'!$E$9)+SUMIFS('Cash Book'!$H$16:$H$315,'Cash Book'!$B$16:$B$315,"&lt;"&amp;EDATE(B11,1))-SUMIFS('Cash Book'!$J$16:$J$315,'Cash Book'!$B$16:$B$315,"&lt;"&amp;EDATE(B11,1)))</f>
        <v/>
      </c>
      <c r="I11" s="36">
        <f>IF(B11="","",SUMIFS('Cash Book'!$Y$16:$Y$315,'Cash Book'!$B$16:$B$315,"&gt;="&amp;B11,'Cash Book'!$B$16:$B$315,"&lt;"&amp;EDATE(B11,1)))</f>
        <v/>
      </c>
    </row>
    <row r="12">
      <c r="B12" s="35">
        <f>IF('Cash Book'!$E$7="","",EDATE('Cash Book'!$E$7,6))</f>
        <v/>
      </c>
      <c r="C12" s="34">
        <f>IF(B12="","",SUMIFS('Cash Book'!$U$16:$U$315,'Cash Book'!$B$16:$B$315,"&gt;="&amp;B12,'Cash Book'!$B$16:$B$315,"&lt;"&amp;EDATE(B12,1)))</f>
        <v/>
      </c>
      <c r="D12" s="34">
        <f>IF(B12="","",SUMIFS('Cash Book'!$V$16:$V$315,'Cash Book'!$B$16:$B$315,"&gt;="&amp;B12,'Cash Book'!$B$16:$B$315,"&lt;"&amp;EDATE(B12,1)))</f>
        <v/>
      </c>
      <c r="E12" s="34">
        <f>IF(B12="","",SUMIFS('Cash Book'!$W$16:$W$315,'Cash Book'!$B$16:$B$315,"&gt;="&amp;B12,'Cash Book'!$B$16:$B$315,"&lt;"&amp;EDATE(B12,1)))</f>
        <v/>
      </c>
      <c r="F12" s="34">
        <f>IF(B12="","",SUMIFS('Cash Book'!$X$16:$X$315,'Cash Book'!$B$16:$B$315,"&gt;="&amp;B12,'Cash Book'!$B$16:$B$315,"&lt;"&amp;EDATE(B12,1)))</f>
        <v/>
      </c>
      <c r="G12" s="24">
        <f>IF(OR(B12="",COUNTIFS('Cash Book'!$B$16:$B$315,"&lt;"&amp;EDATE(B12,1))=0,COUNTIFS('Cash Book'!$B$16:$B$315,"&gt;="&amp;B12)=0),"",N('Cash Book'!$E$8)+SUMIFS('Cash Book'!$G$16:$G$315,'Cash Book'!$B$16:$B$315,"&lt;"&amp;EDATE(B12,1))-SUMIFS('Cash Book'!$I$16:$I$315,'Cash Book'!$B$16:$B$315,"&lt;"&amp;EDATE(B12,1)))</f>
        <v/>
      </c>
      <c r="H12" s="24">
        <f>IF(OR(B12="",COUNTIFS('Cash Book'!$B$16:$B$315,"&lt;"&amp;EDATE(B12,1))=0,COUNTIFS('Cash Book'!$B$16:$B$315,"&gt;="&amp;B12)=0),"",N('Cash Book'!$E$9)+SUMIFS('Cash Book'!$H$16:$H$315,'Cash Book'!$B$16:$B$315,"&lt;"&amp;EDATE(B12,1))-SUMIFS('Cash Book'!$J$16:$J$315,'Cash Book'!$B$16:$B$315,"&lt;"&amp;EDATE(B12,1)))</f>
        <v/>
      </c>
      <c r="I12" s="36">
        <f>IF(B12="","",SUMIFS('Cash Book'!$Y$16:$Y$315,'Cash Book'!$B$16:$B$315,"&gt;="&amp;B12,'Cash Book'!$B$16:$B$315,"&lt;"&amp;EDATE(B12,1)))</f>
        <v/>
      </c>
    </row>
    <row r="13">
      <c r="B13" s="35">
        <f>IF('Cash Book'!$E$7="","",EDATE('Cash Book'!$E$7,7))</f>
        <v/>
      </c>
      <c r="C13" s="34">
        <f>IF(B13="","",SUMIFS('Cash Book'!$U$16:$U$315,'Cash Book'!$B$16:$B$315,"&gt;="&amp;B13,'Cash Book'!$B$16:$B$315,"&lt;"&amp;EDATE(B13,1)))</f>
        <v/>
      </c>
      <c r="D13" s="34">
        <f>IF(B13="","",SUMIFS('Cash Book'!$V$16:$V$315,'Cash Book'!$B$16:$B$315,"&gt;="&amp;B13,'Cash Book'!$B$16:$B$315,"&lt;"&amp;EDATE(B13,1)))</f>
        <v/>
      </c>
      <c r="E13" s="34">
        <f>IF(B13="","",SUMIFS('Cash Book'!$W$16:$W$315,'Cash Book'!$B$16:$B$315,"&gt;="&amp;B13,'Cash Book'!$B$16:$B$315,"&lt;"&amp;EDATE(B13,1)))</f>
        <v/>
      </c>
      <c r="F13" s="34">
        <f>IF(B13="","",SUMIFS('Cash Book'!$X$16:$X$315,'Cash Book'!$B$16:$B$315,"&gt;="&amp;B13,'Cash Book'!$B$16:$B$315,"&lt;"&amp;EDATE(B13,1)))</f>
        <v/>
      </c>
      <c r="G13" s="24">
        <f>IF(OR(B13="",COUNTIFS('Cash Book'!$B$16:$B$315,"&lt;"&amp;EDATE(B13,1))=0,COUNTIFS('Cash Book'!$B$16:$B$315,"&gt;="&amp;B13)=0),"",N('Cash Book'!$E$8)+SUMIFS('Cash Book'!$G$16:$G$315,'Cash Book'!$B$16:$B$315,"&lt;"&amp;EDATE(B13,1))-SUMIFS('Cash Book'!$I$16:$I$315,'Cash Book'!$B$16:$B$315,"&lt;"&amp;EDATE(B13,1)))</f>
        <v/>
      </c>
      <c r="H13" s="24">
        <f>IF(OR(B13="",COUNTIFS('Cash Book'!$B$16:$B$315,"&lt;"&amp;EDATE(B13,1))=0,COUNTIFS('Cash Book'!$B$16:$B$315,"&gt;="&amp;B13)=0),"",N('Cash Book'!$E$9)+SUMIFS('Cash Book'!$H$16:$H$315,'Cash Book'!$B$16:$B$315,"&lt;"&amp;EDATE(B13,1))-SUMIFS('Cash Book'!$J$16:$J$315,'Cash Book'!$B$16:$B$315,"&lt;"&amp;EDATE(B13,1)))</f>
        <v/>
      </c>
      <c r="I13" s="36">
        <f>IF(B13="","",SUMIFS('Cash Book'!$Y$16:$Y$315,'Cash Book'!$B$16:$B$315,"&gt;="&amp;B13,'Cash Book'!$B$16:$B$315,"&lt;"&amp;EDATE(B13,1)))</f>
        <v/>
      </c>
    </row>
    <row r="14">
      <c r="B14" s="35">
        <f>IF('Cash Book'!$E$7="","",EDATE('Cash Book'!$E$7,8))</f>
        <v/>
      </c>
      <c r="C14" s="34">
        <f>IF(B14="","",SUMIFS('Cash Book'!$U$16:$U$315,'Cash Book'!$B$16:$B$315,"&gt;="&amp;B14,'Cash Book'!$B$16:$B$315,"&lt;"&amp;EDATE(B14,1)))</f>
        <v/>
      </c>
      <c r="D14" s="34">
        <f>IF(B14="","",SUMIFS('Cash Book'!$V$16:$V$315,'Cash Book'!$B$16:$B$315,"&gt;="&amp;B14,'Cash Book'!$B$16:$B$315,"&lt;"&amp;EDATE(B14,1)))</f>
        <v/>
      </c>
      <c r="E14" s="34">
        <f>IF(B14="","",SUMIFS('Cash Book'!$W$16:$W$315,'Cash Book'!$B$16:$B$315,"&gt;="&amp;B14,'Cash Book'!$B$16:$B$315,"&lt;"&amp;EDATE(B14,1)))</f>
        <v/>
      </c>
      <c r="F14" s="34">
        <f>IF(B14="","",SUMIFS('Cash Book'!$X$16:$X$315,'Cash Book'!$B$16:$B$315,"&gt;="&amp;B14,'Cash Book'!$B$16:$B$315,"&lt;"&amp;EDATE(B14,1)))</f>
        <v/>
      </c>
      <c r="G14" s="24">
        <f>IF(OR(B14="",COUNTIFS('Cash Book'!$B$16:$B$315,"&lt;"&amp;EDATE(B14,1))=0,COUNTIFS('Cash Book'!$B$16:$B$315,"&gt;="&amp;B14)=0),"",N('Cash Book'!$E$8)+SUMIFS('Cash Book'!$G$16:$G$315,'Cash Book'!$B$16:$B$315,"&lt;"&amp;EDATE(B14,1))-SUMIFS('Cash Book'!$I$16:$I$315,'Cash Book'!$B$16:$B$315,"&lt;"&amp;EDATE(B14,1)))</f>
        <v/>
      </c>
      <c r="H14" s="24">
        <f>IF(OR(B14="",COUNTIFS('Cash Book'!$B$16:$B$315,"&lt;"&amp;EDATE(B14,1))=0,COUNTIFS('Cash Book'!$B$16:$B$315,"&gt;="&amp;B14)=0),"",N('Cash Book'!$E$9)+SUMIFS('Cash Book'!$H$16:$H$315,'Cash Book'!$B$16:$B$315,"&lt;"&amp;EDATE(B14,1))-SUMIFS('Cash Book'!$J$16:$J$315,'Cash Book'!$B$16:$B$315,"&lt;"&amp;EDATE(B14,1)))</f>
        <v/>
      </c>
      <c r="I14" s="36">
        <f>IF(B14="","",SUMIFS('Cash Book'!$Y$16:$Y$315,'Cash Book'!$B$16:$B$315,"&gt;="&amp;B14,'Cash Book'!$B$16:$B$315,"&lt;"&amp;EDATE(B14,1)))</f>
        <v/>
      </c>
    </row>
    <row r="15">
      <c r="B15" s="35">
        <f>IF('Cash Book'!$E$7="","",EDATE('Cash Book'!$E$7,9))</f>
        <v/>
      </c>
      <c r="C15" s="34">
        <f>IF(B15="","",SUMIFS('Cash Book'!$U$16:$U$315,'Cash Book'!$B$16:$B$315,"&gt;="&amp;B15,'Cash Book'!$B$16:$B$315,"&lt;"&amp;EDATE(B15,1)))</f>
        <v/>
      </c>
      <c r="D15" s="34">
        <f>IF(B15="","",SUMIFS('Cash Book'!$V$16:$V$315,'Cash Book'!$B$16:$B$315,"&gt;="&amp;B15,'Cash Book'!$B$16:$B$315,"&lt;"&amp;EDATE(B15,1)))</f>
        <v/>
      </c>
      <c r="E15" s="34">
        <f>IF(B15="","",SUMIFS('Cash Book'!$W$16:$W$315,'Cash Book'!$B$16:$B$315,"&gt;="&amp;B15,'Cash Book'!$B$16:$B$315,"&lt;"&amp;EDATE(B15,1)))</f>
        <v/>
      </c>
      <c r="F15" s="34">
        <f>IF(B15="","",SUMIFS('Cash Book'!$X$16:$X$315,'Cash Book'!$B$16:$B$315,"&gt;="&amp;B15,'Cash Book'!$B$16:$B$315,"&lt;"&amp;EDATE(B15,1)))</f>
        <v/>
      </c>
      <c r="G15" s="24">
        <f>IF(OR(B15="",COUNTIFS('Cash Book'!$B$16:$B$315,"&lt;"&amp;EDATE(B15,1))=0,COUNTIFS('Cash Book'!$B$16:$B$315,"&gt;="&amp;B15)=0),"",N('Cash Book'!$E$8)+SUMIFS('Cash Book'!$G$16:$G$315,'Cash Book'!$B$16:$B$315,"&lt;"&amp;EDATE(B15,1))-SUMIFS('Cash Book'!$I$16:$I$315,'Cash Book'!$B$16:$B$315,"&lt;"&amp;EDATE(B15,1)))</f>
        <v/>
      </c>
      <c r="H15" s="24">
        <f>IF(OR(B15="",COUNTIFS('Cash Book'!$B$16:$B$315,"&lt;"&amp;EDATE(B15,1))=0,COUNTIFS('Cash Book'!$B$16:$B$315,"&gt;="&amp;B15)=0),"",N('Cash Book'!$E$9)+SUMIFS('Cash Book'!$H$16:$H$315,'Cash Book'!$B$16:$B$315,"&lt;"&amp;EDATE(B15,1))-SUMIFS('Cash Book'!$J$16:$J$315,'Cash Book'!$B$16:$B$315,"&lt;"&amp;EDATE(B15,1)))</f>
        <v/>
      </c>
      <c r="I15" s="36">
        <f>IF(B15="","",SUMIFS('Cash Book'!$Y$16:$Y$315,'Cash Book'!$B$16:$B$315,"&gt;="&amp;B15,'Cash Book'!$B$16:$B$315,"&lt;"&amp;EDATE(B15,1)))</f>
        <v/>
      </c>
    </row>
    <row r="16">
      <c r="B16" s="35">
        <f>IF('Cash Book'!$E$7="","",EDATE('Cash Book'!$E$7,10))</f>
        <v/>
      </c>
      <c r="C16" s="34">
        <f>IF(B16="","",SUMIFS('Cash Book'!$U$16:$U$315,'Cash Book'!$B$16:$B$315,"&gt;="&amp;B16,'Cash Book'!$B$16:$B$315,"&lt;"&amp;EDATE(B16,1)))</f>
        <v/>
      </c>
      <c r="D16" s="34">
        <f>IF(B16="","",SUMIFS('Cash Book'!$V$16:$V$315,'Cash Book'!$B$16:$B$315,"&gt;="&amp;B16,'Cash Book'!$B$16:$B$315,"&lt;"&amp;EDATE(B16,1)))</f>
        <v/>
      </c>
      <c r="E16" s="34">
        <f>IF(B16="","",SUMIFS('Cash Book'!$W$16:$W$315,'Cash Book'!$B$16:$B$315,"&gt;="&amp;B16,'Cash Book'!$B$16:$B$315,"&lt;"&amp;EDATE(B16,1)))</f>
        <v/>
      </c>
      <c r="F16" s="34">
        <f>IF(B16="","",SUMIFS('Cash Book'!$X$16:$X$315,'Cash Book'!$B$16:$B$315,"&gt;="&amp;B16,'Cash Book'!$B$16:$B$315,"&lt;"&amp;EDATE(B16,1)))</f>
        <v/>
      </c>
      <c r="G16" s="24">
        <f>IF(OR(B16="",COUNTIFS('Cash Book'!$B$16:$B$315,"&lt;"&amp;EDATE(B16,1))=0,COUNTIFS('Cash Book'!$B$16:$B$315,"&gt;="&amp;B16)=0),"",N('Cash Book'!$E$8)+SUMIFS('Cash Book'!$G$16:$G$315,'Cash Book'!$B$16:$B$315,"&lt;"&amp;EDATE(B16,1))-SUMIFS('Cash Book'!$I$16:$I$315,'Cash Book'!$B$16:$B$315,"&lt;"&amp;EDATE(B16,1)))</f>
        <v/>
      </c>
      <c r="H16" s="24">
        <f>IF(OR(B16="",COUNTIFS('Cash Book'!$B$16:$B$315,"&lt;"&amp;EDATE(B16,1))=0,COUNTIFS('Cash Book'!$B$16:$B$315,"&gt;="&amp;B16)=0),"",N('Cash Book'!$E$9)+SUMIFS('Cash Book'!$H$16:$H$315,'Cash Book'!$B$16:$B$315,"&lt;"&amp;EDATE(B16,1))-SUMIFS('Cash Book'!$J$16:$J$315,'Cash Book'!$B$16:$B$315,"&lt;"&amp;EDATE(B16,1)))</f>
        <v/>
      </c>
      <c r="I16" s="36">
        <f>IF(B16="","",SUMIFS('Cash Book'!$Y$16:$Y$315,'Cash Book'!$B$16:$B$315,"&gt;="&amp;B16,'Cash Book'!$B$16:$B$315,"&lt;"&amp;EDATE(B16,1)))</f>
        <v/>
      </c>
    </row>
    <row r="17">
      <c r="B17" s="35">
        <f>IF('Cash Book'!$E$7="","",EDATE('Cash Book'!$E$7,11))</f>
        <v/>
      </c>
      <c r="C17" s="34">
        <f>IF(B17="","",SUMIFS('Cash Book'!$U$16:$U$315,'Cash Book'!$B$16:$B$315,"&gt;="&amp;B17,'Cash Book'!$B$16:$B$315,"&lt;"&amp;EDATE(B17,1)))</f>
        <v/>
      </c>
      <c r="D17" s="34">
        <f>IF(B17="","",SUMIFS('Cash Book'!$V$16:$V$315,'Cash Book'!$B$16:$B$315,"&gt;="&amp;B17,'Cash Book'!$B$16:$B$315,"&lt;"&amp;EDATE(B17,1)))</f>
        <v/>
      </c>
      <c r="E17" s="34">
        <f>IF(B17="","",SUMIFS('Cash Book'!$W$16:$W$315,'Cash Book'!$B$16:$B$315,"&gt;="&amp;B17,'Cash Book'!$B$16:$B$315,"&lt;"&amp;EDATE(B17,1)))</f>
        <v/>
      </c>
      <c r="F17" s="34">
        <f>IF(B17="","",SUMIFS('Cash Book'!$X$16:$X$315,'Cash Book'!$B$16:$B$315,"&gt;="&amp;B17,'Cash Book'!$B$16:$B$315,"&lt;"&amp;EDATE(B17,1)))</f>
        <v/>
      </c>
      <c r="G17" s="24">
        <f>IF(OR(B17="",COUNTIFS('Cash Book'!$B$16:$B$315,"&lt;"&amp;EDATE(B17,1))=0,COUNTIFS('Cash Book'!$B$16:$B$315,"&gt;="&amp;B17)=0),"",N('Cash Book'!$E$8)+SUMIFS('Cash Book'!$G$16:$G$315,'Cash Book'!$B$16:$B$315,"&lt;"&amp;EDATE(B17,1))-SUMIFS('Cash Book'!$I$16:$I$315,'Cash Book'!$B$16:$B$315,"&lt;"&amp;EDATE(B17,1)))</f>
        <v/>
      </c>
      <c r="H17" s="24">
        <f>IF(OR(B17="",COUNTIFS('Cash Book'!$B$16:$B$315,"&lt;"&amp;EDATE(B17,1))=0,COUNTIFS('Cash Book'!$B$16:$B$315,"&gt;="&amp;B17)=0),"",N('Cash Book'!$E$9)+SUMIFS('Cash Book'!$H$16:$H$315,'Cash Book'!$B$16:$B$315,"&lt;"&amp;EDATE(B17,1))-SUMIFS('Cash Book'!$J$16:$J$315,'Cash Book'!$B$16:$B$315,"&lt;"&amp;EDATE(B17,1)))</f>
        <v/>
      </c>
      <c r="I17" s="36">
        <f>IF(B17="","",SUMIFS('Cash Book'!$Y$16:$Y$315,'Cash Book'!$B$16:$B$315,"&gt;="&amp;B17,'Cash Book'!$B$16:$B$315,"&lt;"&amp;EDATE(B17,1)))</f>
        <v/>
      </c>
    </row>
    <row r="18" ht="18" customHeight="1">
      <c r="B18" s="37" t="inlineStr">
        <is>
          <t>Year</t>
        </is>
      </c>
      <c r="C18" s="28">
        <f>SUM(C6:C17)</f>
        <v/>
      </c>
      <c r="D18" s="28">
        <f>SUM(D6:D17)</f>
        <v/>
      </c>
      <c r="E18" s="28">
        <f>SUM(E6:E17)</f>
        <v/>
      </c>
      <c r="F18" s="28">
        <f>SUM(F6:F17)</f>
        <v/>
      </c>
      <c r="G18" s="27" t="n"/>
      <c r="H18" s="27" t="n"/>
      <c r="I18" s="38">
        <f>SUM(I6:I17)</f>
        <v/>
      </c>
    </row>
    <row r="19"/>
    <row r="20" ht="19" customHeight="1">
      <c r="B20" s="3" t="inlineStr">
        <is>
          <t xml:space="preserve">  THE 5% CASH TEST FOR THE TAX AUDIT LIMIT (s.63)</t>
        </is>
      </c>
      <c r="C20" s="4" t="n"/>
      <c r="D20" s="4" t="n"/>
      <c r="E20" s="4" t="n"/>
      <c r="F20" s="4" t="n"/>
      <c r="G20" s="4" t="n"/>
      <c r="H20" s="4" t="n"/>
      <c r="I20" s="4" t="n"/>
    </row>
    <row r="21" ht="70" customHeight="1">
      <c r="B21" s="39" t="inlineStr">
        <is>
          <t>A business with turnover above ₹1 crore needs a tax audit. The limit is ₹10 crore instead if cash receipts are within 5% of all receipts AND cash payments are within 5% of all payments. This only reads true if every bank and UPI entry for the year is in the Cash Book. If you declare profit under the presumptive scheme (s.58), the audit rule is different: no audit if you declare the presumptive profit, and possibly one below these limits if you declare less.</t>
        </is>
      </c>
    </row>
    <row r="22" ht="18" customHeight="1">
      <c r="B22" s="12" t="inlineStr">
        <is>
          <t>Cash receipts as a share of all receipts</t>
        </is>
      </c>
      <c r="C22" s="13" t="n"/>
      <c r="D22" s="13" t="n"/>
      <c r="E22" s="13" t="n"/>
      <c r="F22" s="40">
        <f>IF(C18+E18=0,"",C18/(C18+E18))</f>
        <v/>
      </c>
      <c r="G22" s="7" t="n"/>
    </row>
    <row r="23" ht="18" customHeight="1">
      <c r="B23" s="12" t="inlineStr">
        <is>
          <t>Cash payments as a share of all payments</t>
        </is>
      </c>
      <c r="C23" s="13" t="n"/>
      <c r="D23" s="13" t="n"/>
      <c r="E23" s="13" t="n"/>
      <c r="F23" s="40">
        <f>IF(D18+F18=0,"",D18/(D18+F18))</f>
        <v/>
      </c>
      <c r="G23" s="7" t="n"/>
    </row>
    <row r="24" ht="18" customHeight="1">
      <c r="B24" s="12" t="inlineStr">
        <is>
          <t>Result</t>
        </is>
      </c>
      <c r="C24" s="13" t="n"/>
      <c r="D24" s="13" t="n"/>
      <c r="E24" s="13" t="n"/>
      <c r="F24" s="25">
        <f>IF(OR(F22="",F23=""),"Enter the year's entries first",IF(AND(F22&lt;=0.05,F23&lt;=0.05),"Both within 5%: the audit limit for a business is ₹10 crore","Above 5%: the audit limit for a business is ₹1 crore"))</f>
        <v/>
      </c>
      <c r="G24" s="7" t="n"/>
      <c r="H24" s="7" t="n"/>
      <c r="I24" s="7" t="n"/>
    </row>
    <row r="25" ht="40" customHeight="1">
      <c r="B25" s="41" t="inlineStr">
        <is>
          <t>Loans and capital count as receipts here, as the section reads 'all amounts received'. A cheque or draft that is not account payee counts as cash for this test, so enter it in the Cash columns. Confirm the figure with your accountant before relying on it.</t>
        </is>
      </c>
    </row>
    <row r="26"/>
    <row r="27" ht="16" customHeight="1">
      <c r="B27"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12">
    <mergeCell ref="B23:E23"/>
    <mergeCell ref="B21:I21"/>
    <mergeCell ref="B25:I25"/>
    <mergeCell ref="B2:I2"/>
    <mergeCell ref="B20:I20"/>
    <mergeCell ref="F23:G23"/>
    <mergeCell ref="F24:I24"/>
    <mergeCell ref="B3:I3"/>
    <mergeCell ref="F22:G22"/>
    <mergeCell ref="B24:E24"/>
    <mergeCell ref="B27:I27"/>
    <mergeCell ref="B22:E22"/>
  </mergeCells>
  <pageMargins left="0.3" right="0.3" top="0.4" bottom="0.4" header="0.5" footer="0.5"/>
  <pageSetup orientation="landscape" paperSize="9" fitToHeight="1" fitToWidth="1"/>
</worksheet>
</file>

<file path=xl/worksheets/sheet6.xml><?xml version="1.0" encoding="utf-8"?>
<worksheet xmlns="http://schemas.openxmlformats.org/spreadsheetml/2006/main">
  <sheetPr>
    <outlinePr summaryBelow="1" summaryRight="1"/>
    <pageSetUpPr fitToPage="1"/>
  </sheetPr>
  <dimension ref="A1:E22"/>
  <sheetViews>
    <sheetView showGridLines="0" workbookViewId="0">
      <selection activeCell="A1" sqref="A1"/>
    </sheetView>
  </sheetViews>
  <sheetFormatPr baseColWidth="8" defaultRowHeight="15"/>
  <cols>
    <col width="2" customWidth="1" min="1" max="1"/>
    <col width="5" customWidth="1" min="2" max="2"/>
    <col width="30" customWidth="1" min="3" max="3"/>
    <col width="62" customWidth="1" min="4" max="4"/>
    <col width="46" customWidth="1" min="5" max="5"/>
    <col width="2" customWidth="1" min="6" max="6"/>
  </cols>
  <sheetData>
    <row r="1"/>
    <row r="2" ht="26" customHeight="1">
      <c r="B2" s="1" t="inlineStr">
        <is>
          <t>CASH RULES BEHIND THE CHECK COLUMN</t>
        </is>
      </c>
    </row>
    <row r="3" ht="28" customHeight="1">
      <c r="B3" s="41" t="inlineStr">
        <is>
          <t>From 01-Apr-2026 the Income-tax Act, 2025 replaced the 1961 Act, and every cash rule has a new section number. Old numbers in brackets, because most formats and articles still quote them.</t>
        </is>
      </c>
    </row>
    <row r="4"/>
    <row r="5" ht="19" customHeight="1">
      <c r="B5" s="20" t="inlineStr">
        <is>
          <t>No.</t>
        </is>
      </c>
      <c r="C5" s="20" t="inlineStr">
        <is>
          <t>Provision</t>
        </is>
      </c>
      <c r="D5" s="20" t="inlineStr">
        <is>
          <t>What it says</t>
        </is>
      </c>
      <c r="E5" s="20" t="inlineStr">
        <is>
          <t>What it means for your cash book</t>
        </is>
      </c>
    </row>
    <row r="6" ht="84" customHeight="1">
      <c r="B6" s="42" t="n">
        <v>1</v>
      </c>
      <c r="C6" s="5" t="inlineStr">
        <is>
          <t>s.36(4) and (5)  (was 40A(3) and 40A(3A))</t>
        </is>
      </c>
      <c r="D6" s="6" t="inlineStr">
        <is>
          <t>"Where in respect of any expenditure incurred by the assessee, any payment or aggregate of payments made in a day to a person exceeds ₹10000 and is not made through specified banking or online mode, then the expenditure by way of such payments shall not be allowed as a deduction." Sub-section (5) treats a later cash payment of an expense already deducted as income.</t>
        </is>
      </c>
      <c r="E6" s="6" t="inlineStr">
        <is>
          <t>Cash to one supplier, worker or landlord in one day: keep it to ₹10,000 or less, counting every payment to them that day. The book adds them up by date and name, so spell the name the same way each time.</t>
        </is>
      </c>
    </row>
    <row r="7" ht="57" customHeight="1">
      <c r="B7" s="42" t="n">
        <v>2</v>
      </c>
      <c r="C7" s="5" t="inlineStr">
        <is>
          <t>s.36(6)</t>
        </is>
      </c>
      <c r="D7" s="6" t="inlineStr">
        <is>
          <t>"... the figures '₹10000' shall be read as '₹35000' in case the payment is made for plying, hiring or leasing of goods carriages."</t>
        </is>
      </c>
      <c r="E7" s="6" t="inlineStr">
        <is>
          <t>Freight to a goods transporter has a higher limit: ₹35,000 a day. Use the head 'Freight paid to goods transporter' and the book applies it.</t>
        </is>
      </c>
    </row>
    <row r="8" ht="70" customHeight="1">
      <c r="B8" s="42" t="n">
        <v>3</v>
      </c>
      <c r="C8" s="5" t="inlineStr">
        <is>
          <t>s.36(7)  (was Rule 6DD)</t>
        </is>
      </c>
      <c r="D8" s="6" t="inlineStr">
        <is>
          <t>"The provisions of sub-sections (4) and (5) shall not be applicable in cases and circumstances, as may be prescribed, having regard to the nature and extent of banking facilities available, considerations of business expediency and other relevant factors."</t>
        </is>
      </c>
      <c r="E8" s="6" t="inlineStr">
        <is>
          <t>There are exceptions, set out in the Income-tax Rules. The book cannot tell whether one applies to you. If a flagged payment fits one, your accountant will know.</t>
        </is>
      </c>
    </row>
    <row r="9" ht="97" customHeight="1">
      <c r="B9" s="42" t="n">
        <v>4</v>
      </c>
      <c r="C9" s="5" t="inlineStr">
        <is>
          <t>s.66(32) and Rule 48  (was Rule 6ABBA)</t>
        </is>
      </c>
      <c r="D9" s="6" t="inlineStr">
        <is>
          <t>"'Specified Banking or Online Mode' shall mean transaction by an account payee cheque or an account payee bank draft or use of electronic clearing system through a bank account or through such other electronic mode, as may be prescribed." Rule 48 of the Income-tax Rules, 2026 lists credit card, debit card, net banking, IMPS, UPI, RTGS, NEFT, BHIM Aadhaar Pay and certain CBDC wallets.</t>
        </is>
      </c>
      <c r="E9" s="6" t="inlineStr">
        <is>
          <t>A payment by UPI, card or bank transfer is not cash for these rules. Put it in the Bank columns. A bearer cheque is not on the list.</t>
        </is>
      </c>
    </row>
    <row r="10" ht="57" customHeight="1">
      <c r="B10" s="42" t="n">
        <v>5</v>
      </c>
      <c r="C10" s="5" t="inlineStr">
        <is>
          <t>s.39(2)  (was 43(1))</t>
        </is>
      </c>
      <c r="D10" s="6" t="inlineStr">
        <is>
          <t>"The payment or aggregate of payments exceeding ₹10000 in a day for acquisition of an asset or part thereof, made to a person in a mode otherwise than by specified banking or online mode, shall be excluded from the actual cost of that asset."</t>
        </is>
      </c>
      <c r="E10" s="6" t="inlineStr">
        <is>
          <t>Pay more than ₹10,000 in cash in a day for equipment or furniture and that whole payment gets no depreciation. Pay for assets from the bank.</t>
        </is>
      </c>
    </row>
    <row r="11" ht="97" customHeight="1">
      <c r="B11" s="42" t="n">
        <v>6</v>
      </c>
      <c r="C11" s="5" t="inlineStr">
        <is>
          <t>s.185 and s.450  (was 269SS and 271D)</t>
        </is>
      </c>
      <c r="D11" s="6" t="inlineStr">
        <is>
          <t>No person shall take or accept from another person any loan or deposit or specified sum except through an account payee cheque, bank draft, electronic clearing system or other prescribed electronic mode, if the amount, or the aggregate with earlier unpaid loans from that person, "is ₹ 20000 or more." s.450: a penalty "equal to the amount of the loan or deposit or specified sum so taken or accepted."</t>
        </is>
      </c>
      <c r="E11" s="6" t="inlineStr">
        <is>
          <t>Never take a loan of ₹20,000 or more in cash, even from family. Count what you already owe that person. The book checks the single entry only.</t>
        </is>
      </c>
    </row>
    <row r="12" ht="110" customHeight="1">
      <c r="B12" s="42" t="n">
        <v>7</v>
      </c>
      <c r="C12" s="5" t="inlineStr">
        <is>
          <t>s.186 and s.451  (was 269ST and 271DA)</t>
        </is>
      </c>
      <c r="D12" s="6" t="inlineStr">
        <is>
          <t>"No person shall receive an amount of ₹ 200000 or more (a) in aggregate from a person in a day; or (b) in respect of a single transaction; or (c) in respect of transactions relating to one event or occasion from a person", except through an account payee cheque, bank draft, electronic clearing system or other prescribed electronic mode. s.451: a penalty "equal to the sum received".</t>
        </is>
      </c>
      <c r="E12" s="6" t="inlineStr">
        <is>
          <t>The trap is (c). A party, wedding or catering order paid in cash in two or three parts on different days is still one event. Give each such order a reference in the 'Event or order ref' column and the book adds the parts together. A sole owner's own money brought in as capital is not flagged; a firm taking a partner's capital in cash should ask its accountant.</t>
        </is>
      </c>
    </row>
    <row r="13" ht="70" customHeight="1">
      <c r="B13" s="42" t="n">
        <v>8</v>
      </c>
      <c r="C13" s="5" t="inlineStr">
        <is>
          <t>s.188 and s.453  (was 269T and 271E)</t>
        </is>
      </c>
      <c r="D13" s="6" t="inlineStr">
        <is>
          <t>No person shall repay any loan or deposit or specified advance except through an account payee cheque, bank draft, electronic clearing system or other prescribed electronic mode, if the amount with interest is ₹ 20000 or more. s.453: a penalty equal to the amount so repaid.</t>
        </is>
      </c>
      <c r="E13" s="6" t="inlineStr">
        <is>
          <t>Repay loans of ₹20,000 or more from the bank, not the cash drawer.</t>
        </is>
      </c>
    </row>
    <row r="14" ht="57" customHeight="1">
      <c r="B14" s="42" t="n">
        <v>9</v>
      </c>
      <c r="C14" s="5" t="inlineStr">
        <is>
          <t>s.2(19)</t>
        </is>
      </c>
      <c r="D14" s="6" t="inlineStr">
        <is>
          <t>"'books or books of account' includes ledgers, day-books, cash books, account-books and other books, whether kept (a) in written form; or (b) in electronic or any digital form, or on cloud based storage ..."</t>
        </is>
      </c>
      <c r="E14" s="6" t="inlineStr">
        <is>
          <t>A cash book in Excel or in billing software is a book of account just as a bound register is.</t>
        </is>
      </c>
    </row>
    <row r="15" ht="123" customHeight="1">
      <c r="B15" s="42" t="n">
        <v>10</v>
      </c>
      <c r="C15" s="5" t="inlineStr">
        <is>
          <t>s.62  (was 44AA)</t>
        </is>
      </c>
      <c r="D15" s="6" t="inlineStr">
        <is>
          <t>A person carrying on business keeps books of account where income from the business exceeds ₹120000 or total sales, turnover or gross receipts exceed ten lakh rupees in any one of the three preceding years. For an individual or Hindu undivided family the figures are ₹250000 and twenty-five lakh rupees. A new business that is likely to cross these figures, and anyone declaring less than the presumptive profit under s.58, keeps books too. Certain professions, such as legal, medical and accountancy, have rules of their own.</t>
        </is>
      </c>
      <c r="E15" s="6" t="inlineStr">
        <is>
          <t>Above those figures the law expects books, and a cash book is the first of them. Below them it is still the simplest proof of where the money went.</t>
        </is>
      </c>
    </row>
    <row r="16" ht="110" customHeight="1">
      <c r="B16" s="42" t="n">
        <v>11</v>
      </c>
      <c r="C16" s="5" t="inlineStr">
        <is>
          <t>s.63  (was 44AB)</t>
        </is>
      </c>
      <c r="D16" s="6" t="inlineStr">
        <is>
          <t>A business needs a tax audit if its total sales, turnover or gross receipts exceed one crore rupees. Where cash receipts do not exceed 5% of all amounts received and cash payments do not exceed 5% of all payments, "the words 'ten crore rupees'" are substituted. A cheque or draft that is not account payee counts as cash. The section does not apply where the profit declared is as per s.58(2), the presumptive scheme, and an audit is needed where a lower profit than that is claimed.</t>
        </is>
      </c>
      <c r="E16" s="6" t="inlineStr">
        <is>
          <t>The Monthly Summary works out both 5% figures for the year from this book. On the presumptive scheme, ask your accountant which rule applies to you.</t>
        </is>
      </c>
    </row>
    <row r="17" ht="57" customHeight="1">
      <c r="B17" s="42" t="n">
        <v>12</v>
      </c>
      <c r="C17" s="5" t="inlineStr">
        <is>
          <t>CGST Act 2017, s.36</t>
        </is>
      </c>
      <c r="D17" s="6" t="inlineStr">
        <is>
          <t>Accounts and records are kept for 72 months from the due date of furnishing the annual return for the year they relate to, and longer where an appeal, revision or proceeding is pending.</t>
        </is>
      </c>
      <c r="E17" s="6" t="inlineStr">
        <is>
          <t>Keep each year's cash book, and the bills and vouchers behind it, for at least six years from the annual return due date, not from the end of the year.</t>
        </is>
      </c>
    </row>
    <row r="18"/>
    <row r="19" ht="40" customHeight="1">
      <c r="B19" s="41" t="inlineStr">
        <is>
          <t>Sources: Income-tax Act, 2025 (No. 30 of 2025), Gazette of India Extraordinary, Part II, Section 1, 22-Aug-2025, egazette.gov.in/WriteReadData/2025/265620.pdf, checked against ICAI's text of the Act as amended by the Finance Act, 2026 (April 2026), which also gives the 1961 numbers; Income-tax Rules, 2026, Rule 48, as published by the Income Tax Department; CGST Act 2017, s.36, cbic.gov.in. Read 26-Oct-2026.</t>
        </is>
      </c>
    </row>
    <row r="20" ht="28" customHeight="1">
      <c r="B20" s="8" t="inlineStr">
        <is>
          <t>Quotes are shortened where marked. The 1961 section numbers are given only to help you match older material; the 2025 Act is the one in force. General guidance, not tax advice.</t>
        </is>
      </c>
      <c r="C20" s="9" t="n"/>
      <c r="D20" s="9" t="n"/>
      <c r="E20" s="9" t="n"/>
    </row>
    <row r="21"/>
    <row r="22" ht="16" customHeight="1">
      <c r="B22"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5">
    <mergeCell ref="B20:E20"/>
    <mergeCell ref="B3:E3"/>
    <mergeCell ref="B19:E19"/>
    <mergeCell ref="B2:E2"/>
    <mergeCell ref="B22:E22"/>
  </mergeCells>
  <pageMargins left="0.3" right="0.3" top="0.4" bottom="0.4"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Y320"/>
  <sheetViews>
    <sheetView workbookViewId="0">
      <pane xSplit="2" ySplit="15" topLeftCell="C16" activePane="bottomRight" state="frozen"/>
      <selection pane="topRight"/>
      <selection pane="bottomLeft"/>
      <selection pane="bottomRight" activeCell="A1" sqref="A1"/>
    </sheetView>
  </sheetViews>
  <sheetFormatPr baseColWidth="8" defaultRowHeight="15"/>
  <cols>
    <col width="2" customWidth="1" min="1" max="1"/>
    <col width="13" customWidth="1" min="2" max="2"/>
    <col width="10" customWidth="1" min="3" max="3"/>
    <col width="30" customWidth="1" min="4" max="4"/>
    <col width="14" customWidth="1" min="5" max="5"/>
    <col width="30" customWidth="1" min="6" max="6"/>
    <col width="13" customWidth="1" min="7" max="7"/>
    <col width="13" customWidth="1" min="8" max="8"/>
    <col width="13" customWidth="1" min="9" max="9"/>
    <col width="13" customWidth="1" min="10" max="10"/>
    <col width="14" customWidth="1" min="11" max="11"/>
    <col width="14" customWidth="1" min="12" max="12"/>
    <col width="52" customWidth="1" min="13" max="13"/>
    <col width="2"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s>
  <sheetData>
    <row r="1"/>
    <row r="2" ht="26" customHeight="1">
      <c r="B2" s="1" t="inlineStr">
        <is>
          <t>CASH BOOK  (cash and bank)</t>
        </is>
      </c>
    </row>
    <row r="3" ht="16" customHeight="1">
      <c r="B3" s="11" t="inlineStr">
        <is>
          <t>EXAMPLE: one week at a made-up cafe in Pune. Five rows are flagged on purpose, under three different rules; read the Check column.</t>
        </is>
      </c>
    </row>
    <row r="4"/>
    <row r="5" ht="19" customHeight="1">
      <c r="B5" s="3" t="inlineStr">
        <is>
          <t xml:space="preserve">  SET UP</t>
        </is>
      </c>
      <c r="C5" s="4" t="n"/>
      <c r="D5" s="4" t="n"/>
      <c r="E5" s="4" t="n"/>
      <c r="F5" s="4" t="n"/>
      <c r="G5" s="4" t="n"/>
      <c r="H5" s="4" t="n"/>
      <c r="I5" s="4" t="n"/>
      <c r="J5" s="4" t="n"/>
      <c r="K5" s="4" t="n"/>
      <c r="L5" s="4" t="n"/>
      <c r="M5" s="4" t="n"/>
    </row>
    <row r="6" ht="18" customHeight="1">
      <c r="B6" s="12" t="inlineStr">
        <is>
          <t>Name of the business</t>
        </is>
      </c>
      <c r="C6" s="13" t="n"/>
      <c r="D6" s="13" t="n"/>
      <c r="E6" s="14" t="inlineStr">
        <is>
          <t>Sample Cafe, Pune (example)</t>
        </is>
      </c>
      <c r="F6" s="15" t="n"/>
    </row>
    <row r="7" ht="18" customHeight="1">
      <c r="B7" s="12" t="inlineStr">
        <is>
          <t>Financial year starts on (usually 01-Apr)</t>
        </is>
      </c>
      <c r="C7" s="13" t="n"/>
      <c r="D7" s="13" t="n"/>
      <c r="E7" s="16" t="n">
        <v>46113</v>
      </c>
      <c r="F7" s="15" t="n"/>
    </row>
    <row r="8" ht="18" customHeight="1">
      <c r="B8" s="12" t="inlineStr">
        <is>
          <t>Opening cash in hand (₹)</t>
        </is>
      </c>
      <c r="C8" s="13" t="n"/>
      <c r="D8" s="13" t="n"/>
      <c r="E8" s="17" t="n">
        <v>15000</v>
      </c>
      <c r="F8" s="15" t="n"/>
    </row>
    <row r="9" ht="18" customHeight="1">
      <c r="B9" s="12" t="inlineStr">
        <is>
          <t>Opening bank balance (₹)</t>
        </is>
      </c>
      <c r="C9" s="13" t="n"/>
      <c r="D9" s="13" t="n"/>
      <c r="E9" s="17" t="n">
        <v>240000</v>
      </c>
      <c r="F9" s="15" t="n"/>
    </row>
    <row r="10"/>
    <row r="11" ht="19" customHeight="1">
      <c r="B11" s="3" t="inlineStr">
        <is>
          <t xml:space="preserve">  WHERE YOU STAND</t>
        </is>
      </c>
      <c r="C11" s="4" t="n"/>
      <c r="D11" s="4" t="n"/>
      <c r="E11" s="4" t="n"/>
      <c r="F11" s="4" t="n"/>
      <c r="G11" s="4" t="n"/>
      <c r="H11" s="4" t="n"/>
      <c r="I11" s="4" t="n"/>
      <c r="J11" s="4" t="n"/>
      <c r="K11" s="4" t="n"/>
      <c r="L11" s="4" t="n"/>
      <c r="M11" s="4" t="n"/>
    </row>
    <row r="12" ht="18" customHeight="1">
      <c r="B12" s="12" t="inlineStr">
        <is>
          <t>Cash in hand now (₹)</t>
        </is>
      </c>
      <c r="C12" s="13" t="n"/>
      <c r="D12" s="13" t="n"/>
      <c r="E12" s="18">
        <f>N($E$8)+SUM($G$16:$G$315)-SUM($I$16:$I$315)</f>
        <v/>
      </c>
      <c r="F12" s="7" t="n"/>
      <c r="G12" s="12" t="inlineStr">
        <is>
          <t>Bank balance now (₹)</t>
        </is>
      </c>
      <c r="H12" s="13" t="n"/>
      <c r="I12" s="18">
        <f>N($E$9)+SUM($H$16:$H$315)-SUM($J$16:$J$315)</f>
        <v/>
      </c>
      <c r="J12" s="7" t="n"/>
      <c r="K12" s="12" t="inlineStr">
        <is>
          <t>Entries to look at</t>
        </is>
      </c>
      <c r="L12" s="13" t="n"/>
      <c r="M12" s="19">
        <f>SUM($Y$16:$Y$315)</f>
        <v/>
      </c>
    </row>
    <row r="13" ht="16" customHeight="1">
      <c r="B13" s="11" t="inlineStr">
        <is>
          <t>Anything other than OK in the Check column is something to look at before the day closes. The Cash Rules sheet explains each message.</t>
        </is>
      </c>
    </row>
    <row r="14"/>
    <row r="15" ht="48" customHeight="1">
      <c r="B15" s="20" t="inlineStr">
        <is>
          <t>Date</t>
        </is>
      </c>
      <c r="C15" s="20" t="inlineStr">
        <is>
          <t>Voucher or bill no.</t>
        </is>
      </c>
      <c r="D15" s="20" t="inlineStr">
        <is>
          <t>Paid to / received from</t>
        </is>
      </c>
      <c r="E15" s="20" t="inlineStr">
        <is>
          <t>Event or order ref (optional)</t>
        </is>
      </c>
      <c r="F15" s="20" t="inlineStr">
        <is>
          <t>Head of account</t>
        </is>
      </c>
      <c r="G15" s="20" t="inlineStr">
        <is>
          <t>Cash in</t>
        </is>
      </c>
      <c r="H15" s="20" t="inlineStr">
        <is>
          <t>Bank in (incl. UPI, card)</t>
        </is>
      </c>
      <c r="I15" s="20" t="inlineStr">
        <is>
          <t>Cash out</t>
        </is>
      </c>
      <c r="J15" s="20" t="inlineStr">
        <is>
          <t>Bank out</t>
        </is>
      </c>
      <c r="K15" s="20" t="inlineStr">
        <is>
          <t>Cash in hand</t>
        </is>
      </c>
      <c r="L15" s="20" t="inlineStr">
        <is>
          <t>Bank balance</t>
        </is>
      </c>
      <c r="M15" s="20" t="inlineStr">
        <is>
          <t>Check</t>
        </is>
      </c>
    </row>
    <row r="16" ht="31" customHeight="1">
      <c r="B16" s="21" t="n">
        <v>46113</v>
      </c>
      <c r="C16" s="22" t="inlineStr">
        <is>
          <t>S-001</t>
        </is>
      </c>
      <c r="D16" s="14" t="inlineStr">
        <is>
          <t>Counter sales: cash</t>
        </is>
      </c>
      <c r="E16" s="22" t="n"/>
      <c r="F16" s="14" t="inlineStr">
        <is>
          <t>Counter sales: day's total (many customers)</t>
        </is>
      </c>
      <c r="G16" s="23" t="n">
        <v>18450</v>
      </c>
      <c r="H16" s="23" t="n"/>
      <c r="I16" s="23" t="n"/>
      <c r="J16" s="23" t="n"/>
      <c r="K16" s="24">
        <f>IF(COUNT(G16:J16)=0,"",N($E$8)+SUM(G$16:G16)-SUM(I$16:I16))</f>
        <v/>
      </c>
      <c r="L16" s="24">
        <f>IF(COUNT(G16:J16)=0,"",N($E$9)+SUM(H$16:H16)-SUM(J$16:J16))</f>
        <v/>
      </c>
      <c r="M16" s="25">
        <f>IF(COUNT(G16:J16)=0,"",IF(B16="","Enter the date",IF(D16="","Enter who was paid or who paid",IF(F16="","Pick a head of account",IF(O16="?","Pick a head from the list",IF(AND(O16&lt;&gt;"C1",O16&lt;&gt;"C2",N(G16)+N(H16)&gt;0,N(I16)+N(J16)&gt;0),"Put money in and money out on separate rows",IF(K16&lt;0,"Cash in hand below zero: an entry is missing or wrong",IF(AND(O16="C1",ROUND(N(I16)-N(H16),2)&lt;&gt;0),"Cash deposited: cash out and bank in should be equal",IF(AND(O16="C2",ROUND(N(J16)-N(G16),2)&lt;&gt;0),"Cash withdrawn: bank out and cash in should be equal",IF(P16&gt;10000,"Cash paid to this party today is over ₹10,000: not deductible, s.36(4)",IF(Q16&gt;35000,"Cash freight to this transporter today is over ₹35,000: not deductible, s.36(6)",IF(R16&gt;10000,"Asset paid in cash over ₹10,000 today: left out of its cost, s.39(2)",IF(AND(O16="T",N(G16)&gt;=20000),"Loan of ₹20,000 or more taken in cash: barred, s.185",IF(AND(O16="L",N(I16)&gt;=20000),"Loan of ₹20,000 or more repaid in cash: barred, s.188",IF(S16&gt;=200000,"₹2,00,000 or more in cash from this party today: barred, s.186",IF(T16&gt;=200000,"₹2,00,000 or more in cash for this event or order: barred, s.186","OK"))))))))))))))))</f>
        <v/>
      </c>
      <c r="O16">
        <f>IF(F16="","",IFERROR(VLOOKUP(F16,Lists!$A$2:$B$22,2,FALSE),"?"))</f>
        <v/>
      </c>
      <c r="P16">
        <f>IF(OR(O16&lt;&gt;"E",N(I16)=0),0,SUMIFS($I$16:$I$315,$B$16:$B$315,B16,$D$16:$D$315,D16,$O$16:$O$315,"E"))</f>
        <v/>
      </c>
      <c r="Q16">
        <f>IF(OR(O16&lt;&gt;"F",N(I16)=0),0,SUMIFS($I$16:$I$315,$B$16:$B$315,B16,$D$16:$D$315,D16,$O$16:$O$315,"F"))</f>
        <v/>
      </c>
      <c r="R16">
        <f>IF(OR(O16&lt;&gt;"A",N(I16)=0),0,SUMIFS($I$16:$I$315,$B$16:$B$315,B16,$D$16:$D$315,D16,$O$16:$O$315,"A"))</f>
        <v/>
      </c>
      <c r="S16">
        <f>IF(OR(O16&lt;&gt;"S",N(G16)=0),0,SUMIFS($G$16:$G$315,$B$16:$B$315,B16,$D$16:$D$315,D16,$O$16:$O$315,"S"))</f>
        <v/>
      </c>
      <c r="T16">
        <f>IF(OR(O16&lt;&gt;"S",E16="",N(G16)=0),0,SUMIFS($G$16:$G$315,$E$16:$E$315,E16,$O$16:$O$315,"S"))</f>
        <v/>
      </c>
      <c r="U16">
        <f>IF(O16="C2",0,N(G16))</f>
        <v/>
      </c>
      <c r="V16">
        <f>IF(O16="C1",0,N(I16))</f>
        <v/>
      </c>
      <c r="W16">
        <f>IF(O16="C1",0,N(H16))</f>
        <v/>
      </c>
      <c r="X16">
        <f>IF(O16="C2",0,N(J16))</f>
        <v/>
      </c>
      <c r="Y16">
        <f>IF(OR(M16="",M16="OK"),0,1)</f>
        <v/>
      </c>
    </row>
    <row r="17" ht="31" customHeight="1">
      <c r="B17" s="21" t="n">
        <v>46113</v>
      </c>
      <c r="C17" s="22" t="inlineStr">
        <is>
          <t>S-002</t>
        </is>
      </c>
      <c r="D17" s="14" t="inlineStr">
        <is>
          <t>Counter sales: UPI and card</t>
        </is>
      </c>
      <c r="E17" s="22" t="n"/>
      <c r="F17" s="14" t="inlineStr">
        <is>
          <t>Counter sales: day's total (many customers)</t>
        </is>
      </c>
      <c r="G17" s="23" t="n"/>
      <c r="H17" s="23" t="n">
        <v>32600</v>
      </c>
      <c r="I17" s="23" t="n"/>
      <c r="J17" s="23" t="n"/>
      <c r="K17" s="24">
        <f>IF(COUNT(G17:J17)=0,"",N($E$8)+SUM(G$16:G17)-SUM(I$16:I17))</f>
        <v/>
      </c>
      <c r="L17" s="24">
        <f>IF(COUNT(G17:J17)=0,"",N($E$9)+SUM(H$16:H17)-SUM(J$16:J17))</f>
        <v/>
      </c>
      <c r="M17" s="25">
        <f>IF(COUNT(G17:J17)=0,"",IF(B17="","Enter the date",IF(D17="","Enter who was paid or who paid",IF(F17="","Pick a head of account",IF(O17="?","Pick a head from the list",IF(AND(O17&lt;&gt;"C1",O17&lt;&gt;"C2",N(G17)+N(H17)&gt;0,N(I17)+N(J17)&gt;0),"Put money in and money out on separate rows",IF(K17&lt;0,"Cash in hand below zero: an entry is missing or wrong",IF(AND(O17="C1",ROUND(N(I17)-N(H17),2)&lt;&gt;0),"Cash deposited: cash out and bank in should be equal",IF(AND(O17="C2",ROUND(N(J17)-N(G17),2)&lt;&gt;0),"Cash withdrawn: bank out and cash in should be equal",IF(P17&gt;10000,"Cash paid to this party today is over ₹10,000: not deductible, s.36(4)",IF(Q17&gt;35000,"Cash freight to this transporter today is over ₹35,000: not deductible, s.36(6)",IF(R17&gt;10000,"Asset paid in cash over ₹10,000 today: left out of its cost, s.39(2)",IF(AND(O17="T",N(G17)&gt;=20000),"Loan of ₹20,000 or more taken in cash: barred, s.185",IF(AND(O17="L",N(I17)&gt;=20000),"Loan of ₹20,000 or more repaid in cash: barred, s.188",IF(S17&gt;=200000,"₹2,00,000 or more in cash from this party today: barred, s.186",IF(T17&gt;=200000,"₹2,00,000 or more in cash for this event or order: barred, s.186","OK"))))))))))))))))</f>
        <v/>
      </c>
      <c r="O17">
        <f>IF(F17="","",IFERROR(VLOOKUP(F17,Lists!$A$2:$B$22,2,FALSE),"?"))</f>
        <v/>
      </c>
      <c r="P17">
        <f>IF(OR(O17&lt;&gt;"E",N(I17)=0),0,SUMIFS($I$16:$I$315,$B$16:$B$315,B17,$D$16:$D$315,D17,$O$16:$O$315,"E"))</f>
        <v/>
      </c>
      <c r="Q17">
        <f>IF(OR(O17&lt;&gt;"F",N(I17)=0),0,SUMIFS($I$16:$I$315,$B$16:$B$315,B17,$D$16:$D$315,D17,$O$16:$O$315,"F"))</f>
        <v/>
      </c>
      <c r="R17">
        <f>IF(OR(O17&lt;&gt;"A",N(I17)=0),0,SUMIFS($I$16:$I$315,$B$16:$B$315,B17,$D$16:$D$315,D17,$O$16:$O$315,"A"))</f>
        <v/>
      </c>
      <c r="S17">
        <f>IF(OR(O17&lt;&gt;"S",N(G17)=0),0,SUMIFS($G$16:$G$315,$B$16:$B$315,B17,$D$16:$D$315,D17,$O$16:$O$315,"S"))</f>
        <v/>
      </c>
      <c r="T17">
        <f>IF(OR(O17&lt;&gt;"S",E17="",N(G17)=0),0,SUMIFS($G$16:$G$315,$E$16:$E$315,E17,$O$16:$O$315,"S"))</f>
        <v/>
      </c>
      <c r="U17">
        <f>IF(O17="C2",0,N(G17))</f>
        <v/>
      </c>
      <c r="V17">
        <f>IF(O17="C1",0,N(I17))</f>
        <v/>
      </c>
      <c r="W17">
        <f>IF(O17="C1",0,N(H17))</f>
        <v/>
      </c>
      <c r="X17">
        <f>IF(O17="C2",0,N(J17))</f>
        <v/>
      </c>
      <c r="Y17">
        <f>IF(OR(M17="",M17="OK"),0,1)</f>
        <v/>
      </c>
    </row>
    <row r="18" ht="31" customHeight="1">
      <c r="B18" s="21" t="n">
        <v>46113</v>
      </c>
      <c r="C18" s="22" t="inlineStr">
        <is>
          <t>P-001</t>
        </is>
      </c>
      <c r="D18" s="14" t="inlineStr">
        <is>
          <t>Dairy supplier</t>
        </is>
      </c>
      <c r="E18" s="22" t="n"/>
      <c r="F18" s="14" t="inlineStr">
        <is>
          <t>Purchases and supplier payments</t>
        </is>
      </c>
      <c r="G18" s="23" t="n"/>
      <c r="H18" s="23" t="n"/>
      <c r="I18" s="23" t="n">
        <v>6500</v>
      </c>
      <c r="J18" s="23" t="n"/>
      <c r="K18" s="24">
        <f>IF(COUNT(G18:J18)=0,"",N($E$8)+SUM(G$16:G18)-SUM(I$16:I18))</f>
        <v/>
      </c>
      <c r="L18" s="24">
        <f>IF(COUNT(G18:J18)=0,"",N($E$9)+SUM(H$16:H18)-SUM(J$16:J18))</f>
        <v/>
      </c>
      <c r="M18" s="25">
        <f>IF(COUNT(G18:J18)=0,"",IF(B18="","Enter the date",IF(D18="","Enter who was paid or who paid",IF(F18="","Pick a head of account",IF(O18="?","Pick a head from the list",IF(AND(O18&lt;&gt;"C1",O18&lt;&gt;"C2",N(G18)+N(H18)&gt;0,N(I18)+N(J18)&gt;0),"Put money in and money out on separate rows",IF(K18&lt;0,"Cash in hand below zero: an entry is missing or wrong",IF(AND(O18="C1",ROUND(N(I18)-N(H18),2)&lt;&gt;0),"Cash deposited: cash out and bank in should be equal",IF(AND(O18="C2",ROUND(N(J18)-N(G18),2)&lt;&gt;0),"Cash withdrawn: bank out and cash in should be equal",IF(P18&gt;10000,"Cash paid to this party today is over ₹10,000: not deductible, s.36(4)",IF(Q18&gt;35000,"Cash freight to this transporter today is over ₹35,000: not deductible, s.36(6)",IF(R18&gt;10000,"Asset paid in cash over ₹10,000 today: left out of its cost, s.39(2)",IF(AND(O18="T",N(G18)&gt;=20000),"Loan of ₹20,000 or more taken in cash: barred, s.185",IF(AND(O18="L",N(I18)&gt;=20000),"Loan of ₹20,000 or more repaid in cash: barred, s.188",IF(S18&gt;=200000,"₹2,00,000 or more in cash from this party today: barred, s.186",IF(T18&gt;=200000,"₹2,00,000 or more in cash for this event or order: barred, s.186","OK"))))))))))))))))</f>
        <v/>
      </c>
      <c r="O18">
        <f>IF(F18="","",IFERROR(VLOOKUP(F18,Lists!$A$2:$B$22,2,FALSE),"?"))</f>
        <v/>
      </c>
      <c r="P18">
        <f>IF(OR(O18&lt;&gt;"E",N(I18)=0),0,SUMIFS($I$16:$I$315,$B$16:$B$315,B18,$D$16:$D$315,D18,$O$16:$O$315,"E"))</f>
        <v/>
      </c>
      <c r="Q18">
        <f>IF(OR(O18&lt;&gt;"F",N(I18)=0),0,SUMIFS($I$16:$I$315,$B$16:$B$315,B18,$D$16:$D$315,D18,$O$16:$O$315,"F"))</f>
        <v/>
      </c>
      <c r="R18">
        <f>IF(OR(O18&lt;&gt;"A",N(I18)=0),0,SUMIFS($I$16:$I$315,$B$16:$B$315,B18,$D$16:$D$315,D18,$O$16:$O$315,"A"))</f>
        <v/>
      </c>
      <c r="S18">
        <f>IF(OR(O18&lt;&gt;"S",N(G18)=0),0,SUMIFS($G$16:$G$315,$B$16:$B$315,B18,$D$16:$D$315,D18,$O$16:$O$315,"S"))</f>
        <v/>
      </c>
      <c r="T18">
        <f>IF(OR(O18&lt;&gt;"S",E18="",N(G18)=0),0,SUMIFS($G$16:$G$315,$E$16:$E$315,E18,$O$16:$O$315,"S"))</f>
        <v/>
      </c>
      <c r="U18">
        <f>IF(O18="C2",0,N(G18))</f>
        <v/>
      </c>
      <c r="V18">
        <f>IF(O18="C1",0,N(I18))</f>
        <v/>
      </c>
      <c r="W18">
        <f>IF(O18="C1",0,N(H18))</f>
        <v/>
      </c>
      <c r="X18">
        <f>IF(O18="C2",0,N(J18))</f>
        <v/>
      </c>
      <c r="Y18">
        <f>IF(OR(M18="",M18="OK"),0,1)</f>
        <v/>
      </c>
    </row>
    <row r="19" ht="31" customHeight="1">
      <c r="B19" s="21" t="n">
        <v>46113</v>
      </c>
      <c r="C19" s="22" t="inlineStr">
        <is>
          <t>P-002</t>
        </is>
      </c>
      <c r="D19" s="14" t="inlineStr">
        <is>
          <t>Dairy supplier</t>
        </is>
      </c>
      <c r="E19" s="22" t="n"/>
      <c r="F19" s="14" t="inlineStr">
        <is>
          <t>Purchases and supplier payments</t>
        </is>
      </c>
      <c r="G19" s="23" t="n"/>
      <c r="H19" s="23" t="n"/>
      <c r="I19" s="23" t="n">
        <v>5200</v>
      </c>
      <c r="J19" s="23" t="n"/>
      <c r="K19" s="24">
        <f>IF(COUNT(G19:J19)=0,"",N($E$8)+SUM(G$16:G19)-SUM(I$16:I19))</f>
        <v/>
      </c>
      <c r="L19" s="24">
        <f>IF(COUNT(G19:J19)=0,"",N($E$9)+SUM(H$16:H19)-SUM(J$16:J19))</f>
        <v/>
      </c>
      <c r="M19" s="25">
        <f>IF(COUNT(G19:J19)=0,"",IF(B19="","Enter the date",IF(D19="","Enter who was paid or who paid",IF(F19="","Pick a head of account",IF(O19="?","Pick a head from the list",IF(AND(O19&lt;&gt;"C1",O19&lt;&gt;"C2",N(G19)+N(H19)&gt;0,N(I19)+N(J19)&gt;0),"Put money in and money out on separate rows",IF(K19&lt;0,"Cash in hand below zero: an entry is missing or wrong",IF(AND(O19="C1",ROUND(N(I19)-N(H19),2)&lt;&gt;0),"Cash deposited: cash out and bank in should be equal",IF(AND(O19="C2",ROUND(N(J19)-N(G19),2)&lt;&gt;0),"Cash withdrawn: bank out and cash in should be equal",IF(P19&gt;10000,"Cash paid to this party today is over ₹10,000: not deductible, s.36(4)",IF(Q19&gt;35000,"Cash freight to this transporter today is over ₹35,000: not deductible, s.36(6)",IF(R19&gt;10000,"Asset paid in cash over ₹10,000 today: left out of its cost, s.39(2)",IF(AND(O19="T",N(G19)&gt;=20000),"Loan of ₹20,000 or more taken in cash: barred, s.185",IF(AND(O19="L",N(I19)&gt;=20000),"Loan of ₹20,000 or more repaid in cash: barred, s.188",IF(S19&gt;=200000,"₹2,00,000 or more in cash from this party today: barred, s.186",IF(T19&gt;=200000,"₹2,00,000 or more in cash for this event or order: barred, s.186","OK"))))))))))))))))</f>
        <v/>
      </c>
      <c r="O19">
        <f>IF(F19="","",IFERROR(VLOOKUP(F19,Lists!$A$2:$B$22,2,FALSE),"?"))</f>
        <v/>
      </c>
      <c r="P19">
        <f>IF(OR(O19&lt;&gt;"E",N(I19)=0),0,SUMIFS($I$16:$I$315,$B$16:$B$315,B19,$D$16:$D$315,D19,$O$16:$O$315,"E"))</f>
        <v/>
      </c>
      <c r="Q19">
        <f>IF(OR(O19&lt;&gt;"F",N(I19)=0),0,SUMIFS($I$16:$I$315,$B$16:$B$315,B19,$D$16:$D$315,D19,$O$16:$O$315,"F"))</f>
        <v/>
      </c>
      <c r="R19">
        <f>IF(OR(O19&lt;&gt;"A",N(I19)=0),0,SUMIFS($I$16:$I$315,$B$16:$B$315,B19,$D$16:$D$315,D19,$O$16:$O$315,"A"))</f>
        <v/>
      </c>
      <c r="S19">
        <f>IF(OR(O19&lt;&gt;"S",N(G19)=0),0,SUMIFS($G$16:$G$315,$B$16:$B$315,B19,$D$16:$D$315,D19,$O$16:$O$315,"S"))</f>
        <v/>
      </c>
      <c r="T19">
        <f>IF(OR(O19&lt;&gt;"S",E19="",N(G19)=0),0,SUMIFS($G$16:$G$315,$E$16:$E$315,E19,$O$16:$O$315,"S"))</f>
        <v/>
      </c>
      <c r="U19">
        <f>IF(O19="C2",0,N(G19))</f>
        <v/>
      </c>
      <c r="V19">
        <f>IF(O19="C1",0,N(I19))</f>
        <v/>
      </c>
      <c r="W19">
        <f>IF(O19="C1",0,N(H19))</f>
        <v/>
      </c>
      <c r="X19">
        <f>IF(O19="C2",0,N(J19))</f>
        <v/>
      </c>
      <c r="Y19">
        <f>IF(OR(M19="",M19="OK"),0,1)</f>
        <v/>
      </c>
    </row>
    <row r="20" ht="31" customHeight="1">
      <c r="B20" s="21" t="n">
        <v>46113</v>
      </c>
      <c r="C20" s="22" t="inlineStr">
        <is>
          <t>P-003</t>
        </is>
      </c>
      <c r="D20" s="14" t="inlineStr">
        <is>
          <t>Vegetable vendor</t>
        </is>
      </c>
      <c r="E20" s="22" t="n"/>
      <c r="F20" s="14" t="inlineStr">
        <is>
          <t>Purchases and supplier payments</t>
        </is>
      </c>
      <c r="G20" s="23" t="n"/>
      <c r="H20" s="23" t="n"/>
      <c r="I20" s="23" t="n">
        <v>4800</v>
      </c>
      <c r="J20" s="23" t="n"/>
      <c r="K20" s="24">
        <f>IF(COUNT(G20:J20)=0,"",N($E$8)+SUM(G$16:G20)-SUM(I$16:I20))</f>
        <v/>
      </c>
      <c r="L20" s="24">
        <f>IF(COUNT(G20:J20)=0,"",N($E$9)+SUM(H$16:H20)-SUM(J$16:J20))</f>
        <v/>
      </c>
      <c r="M20" s="25">
        <f>IF(COUNT(G20:J20)=0,"",IF(B20="","Enter the date",IF(D20="","Enter who was paid or who paid",IF(F20="","Pick a head of account",IF(O20="?","Pick a head from the list",IF(AND(O20&lt;&gt;"C1",O20&lt;&gt;"C2",N(G20)+N(H20)&gt;0,N(I20)+N(J20)&gt;0),"Put money in and money out on separate rows",IF(K20&lt;0,"Cash in hand below zero: an entry is missing or wrong",IF(AND(O20="C1",ROUND(N(I20)-N(H20),2)&lt;&gt;0),"Cash deposited: cash out and bank in should be equal",IF(AND(O20="C2",ROUND(N(J20)-N(G20),2)&lt;&gt;0),"Cash withdrawn: bank out and cash in should be equal",IF(P20&gt;10000,"Cash paid to this party today is over ₹10,000: not deductible, s.36(4)",IF(Q20&gt;35000,"Cash freight to this transporter today is over ₹35,000: not deductible, s.36(6)",IF(R20&gt;10000,"Asset paid in cash over ₹10,000 today: left out of its cost, s.39(2)",IF(AND(O20="T",N(G20)&gt;=20000),"Loan of ₹20,000 or more taken in cash: barred, s.185",IF(AND(O20="L",N(I20)&gt;=20000),"Loan of ₹20,000 or more repaid in cash: barred, s.188",IF(S20&gt;=200000,"₹2,00,000 or more in cash from this party today: barred, s.186",IF(T20&gt;=200000,"₹2,00,000 or more in cash for this event or order: barred, s.186","OK"))))))))))))))))</f>
        <v/>
      </c>
      <c r="O20">
        <f>IF(F20="","",IFERROR(VLOOKUP(F20,Lists!$A$2:$B$22,2,FALSE),"?"))</f>
        <v/>
      </c>
      <c r="P20">
        <f>IF(OR(O20&lt;&gt;"E",N(I20)=0),0,SUMIFS($I$16:$I$315,$B$16:$B$315,B20,$D$16:$D$315,D20,$O$16:$O$315,"E"))</f>
        <v/>
      </c>
      <c r="Q20">
        <f>IF(OR(O20&lt;&gt;"F",N(I20)=0),0,SUMIFS($I$16:$I$315,$B$16:$B$315,B20,$D$16:$D$315,D20,$O$16:$O$315,"F"))</f>
        <v/>
      </c>
      <c r="R20">
        <f>IF(OR(O20&lt;&gt;"A",N(I20)=0),0,SUMIFS($I$16:$I$315,$B$16:$B$315,B20,$D$16:$D$315,D20,$O$16:$O$315,"A"))</f>
        <v/>
      </c>
      <c r="S20">
        <f>IF(OR(O20&lt;&gt;"S",N(G20)=0),0,SUMIFS($G$16:$G$315,$B$16:$B$315,B20,$D$16:$D$315,D20,$O$16:$O$315,"S"))</f>
        <v/>
      </c>
      <c r="T20">
        <f>IF(OR(O20&lt;&gt;"S",E20="",N(G20)=0),0,SUMIFS($G$16:$G$315,$E$16:$E$315,E20,$O$16:$O$315,"S"))</f>
        <v/>
      </c>
      <c r="U20">
        <f>IF(O20="C2",0,N(G20))</f>
        <v/>
      </c>
      <c r="V20">
        <f>IF(O20="C1",0,N(I20))</f>
        <v/>
      </c>
      <c r="W20">
        <f>IF(O20="C1",0,N(H20))</f>
        <v/>
      </c>
      <c r="X20">
        <f>IF(O20="C2",0,N(J20))</f>
        <v/>
      </c>
      <c r="Y20">
        <f>IF(OR(M20="",M20="OK"),0,1)</f>
        <v/>
      </c>
    </row>
    <row r="21" ht="31" customHeight="1">
      <c r="B21" s="21" t="n">
        <v>46114</v>
      </c>
      <c r="C21" s="22" t="inlineStr">
        <is>
          <t>S-003</t>
        </is>
      </c>
      <c r="D21" s="14" t="inlineStr">
        <is>
          <t>Counter sales: cash</t>
        </is>
      </c>
      <c r="E21" s="22" t="n"/>
      <c r="F21" s="14" t="inlineStr">
        <is>
          <t>Counter sales: day's total (many customers)</t>
        </is>
      </c>
      <c r="G21" s="23" t="n">
        <v>16900</v>
      </c>
      <c r="H21" s="23" t="n"/>
      <c r="I21" s="23" t="n"/>
      <c r="J21" s="23" t="n"/>
      <c r="K21" s="24">
        <f>IF(COUNT(G21:J21)=0,"",N($E$8)+SUM(G$16:G21)-SUM(I$16:I21))</f>
        <v/>
      </c>
      <c r="L21" s="24">
        <f>IF(COUNT(G21:J21)=0,"",N($E$9)+SUM(H$16:H21)-SUM(J$16:J21))</f>
        <v/>
      </c>
      <c r="M21" s="25">
        <f>IF(COUNT(G21:J21)=0,"",IF(B21="","Enter the date",IF(D21="","Enter who was paid or who paid",IF(F21="","Pick a head of account",IF(O21="?","Pick a head from the list",IF(AND(O21&lt;&gt;"C1",O21&lt;&gt;"C2",N(G21)+N(H21)&gt;0,N(I21)+N(J21)&gt;0),"Put money in and money out on separate rows",IF(K21&lt;0,"Cash in hand below zero: an entry is missing or wrong",IF(AND(O21="C1",ROUND(N(I21)-N(H21),2)&lt;&gt;0),"Cash deposited: cash out and bank in should be equal",IF(AND(O21="C2",ROUND(N(J21)-N(G21),2)&lt;&gt;0),"Cash withdrawn: bank out and cash in should be equal",IF(P21&gt;10000,"Cash paid to this party today is over ₹10,000: not deductible, s.36(4)",IF(Q21&gt;35000,"Cash freight to this transporter today is over ₹35,000: not deductible, s.36(6)",IF(R21&gt;10000,"Asset paid in cash over ₹10,000 today: left out of its cost, s.39(2)",IF(AND(O21="T",N(G21)&gt;=20000),"Loan of ₹20,000 or more taken in cash: barred, s.185",IF(AND(O21="L",N(I21)&gt;=20000),"Loan of ₹20,000 or more repaid in cash: barred, s.188",IF(S21&gt;=200000,"₹2,00,000 or more in cash from this party today: barred, s.186",IF(T21&gt;=200000,"₹2,00,000 or more in cash for this event or order: barred, s.186","OK"))))))))))))))))</f>
        <v/>
      </c>
      <c r="O21">
        <f>IF(F21="","",IFERROR(VLOOKUP(F21,Lists!$A$2:$B$22,2,FALSE),"?"))</f>
        <v/>
      </c>
      <c r="P21">
        <f>IF(OR(O21&lt;&gt;"E",N(I21)=0),0,SUMIFS($I$16:$I$315,$B$16:$B$315,B21,$D$16:$D$315,D21,$O$16:$O$315,"E"))</f>
        <v/>
      </c>
      <c r="Q21">
        <f>IF(OR(O21&lt;&gt;"F",N(I21)=0),0,SUMIFS($I$16:$I$315,$B$16:$B$315,B21,$D$16:$D$315,D21,$O$16:$O$315,"F"))</f>
        <v/>
      </c>
      <c r="R21">
        <f>IF(OR(O21&lt;&gt;"A",N(I21)=0),0,SUMIFS($I$16:$I$315,$B$16:$B$315,B21,$D$16:$D$315,D21,$O$16:$O$315,"A"))</f>
        <v/>
      </c>
      <c r="S21">
        <f>IF(OR(O21&lt;&gt;"S",N(G21)=0),0,SUMIFS($G$16:$G$315,$B$16:$B$315,B21,$D$16:$D$315,D21,$O$16:$O$315,"S"))</f>
        <v/>
      </c>
      <c r="T21">
        <f>IF(OR(O21&lt;&gt;"S",E21="",N(G21)=0),0,SUMIFS($G$16:$G$315,$E$16:$E$315,E21,$O$16:$O$315,"S"))</f>
        <v/>
      </c>
      <c r="U21">
        <f>IF(O21="C2",0,N(G21))</f>
        <v/>
      </c>
      <c r="V21">
        <f>IF(O21="C1",0,N(I21))</f>
        <v/>
      </c>
      <c r="W21">
        <f>IF(O21="C1",0,N(H21))</f>
        <v/>
      </c>
      <c r="X21">
        <f>IF(O21="C2",0,N(J21))</f>
        <v/>
      </c>
      <c r="Y21">
        <f>IF(OR(M21="",M21="OK"),0,1)</f>
        <v/>
      </c>
    </row>
    <row r="22" ht="31" customHeight="1">
      <c r="B22" s="21" t="n">
        <v>46114</v>
      </c>
      <c r="C22" s="22" t="inlineStr">
        <is>
          <t>S-004</t>
        </is>
      </c>
      <c r="D22" s="14" t="inlineStr">
        <is>
          <t>Counter sales: UPI and card</t>
        </is>
      </c>
      <c r="E22" s="22" t="n"/>
      <c r="F22" s="14" t="inlineStr">
        <is>
          <t>Counter sales: day's total (many customers)</t>
        </is>
      </c>
      <c r="G22" s="23" t="n"/>
      <c r="H22" s="23" t="n">
        <v>29750</v>
      </c>
      <c r="I22" s="23" t="n"/>
      <c r="J22" s="23" t="n"/>
      <c r="K22" s="24">
        <f>IF(COUNT(G22:J22)=0,"",N($E$8)+SUM(G$16:G22)-SUM(I$16:I22))</f>
        <v/>
      </c>
      <c r="L22" s="24">
        <f>IF(COUNT(G22:J22)=0,"",N($E$9)+SUM(H$16:H22)-SUM(J$16:J22))</f>
        <v/>
      </c>
      <c r="M22" s="25">
        <f>IF(COUNT(G22:J22)=0,"",IF(B22="","Enter the date",IF(D22="","Enter who was paid or who paid",IF(F22="","Pick a head of account",IF(O22="?","Pick a head from the list",IF(AND(O22&lt;&gt;"C1",O22&lt;&gt;"C2",N(G22)+N(H22)&gt;0,N(I22)+N(J22)&gt;0),"Put money in and money out on separate rows",IF(K22&lt;0,"Cash in hand below zero: an entry is missing or wrong",IF(AND(O22="C1",ROUND(N(I22)-N(H22),2)&lt;&gt;0),"Cash deposited: cash out and bank in should be equal",IF(AND(O22="C2",ROUND(N(J22)-N(G22),2)&lt;&gt;0),"Cash withdrawn: bank out and cash in should be equal",IF(P22&gt;10000,"Cash paid to this party today is over ₹10,000: not deductible, s.36(4)",IF(Q22&gt;35000,"Cash freight to this transporter today is over ₹35,000: not deductible, s.36(6)",IF(R22&gt;10000,"Asset paid in cash over ₹10,000 today: left out of its cost, s.39(2)",IF(AND(O22="T",N(G22)&gt;=20000),"Loan of ₹20,000 or more taken in cash: barred, s.185",IF(AND(O22="L",N(I22)&gt;=20000),"Loan of ₹20,000 or more repaid in cash: barred, s.188",IF(S22&gt;=200000,"₹2,00,000 or more in cash from this party today: barred, s.186",IF(T22&gt;=200000,"₹2,00,000 or more in cash for this event or order: barred, s.186","OK"))))))))))))))))</f>
        <v/>
      </c>
      <c r="O22">
        <f>IF(F22="","",IFERROR(VLOOKUP(F22,Lists!$A$2:$B$22,2,FALSE),"?"))</f>
        <v/>
      </c>
      <c r="P22">
        <f>IF(OR(O22&lt;&gt;"E",N(I22)=0),0,SUMIFS($I$16:$I$315,$B$16:$B$315,B22,$D$16:$D$315,D22,$O$16:$O$315,"E"))</f>
        <v/>
      </c>
      <c r="Q22">
        <f>IF(OR(O22&lt;&gt;"F",N(I22)=0),0,SUMIFS($I$16:$I$315,$B$16:$B$315,B22,$D$16:$D$315,D22,$O$16:$O$315,"F"))</f>
        <v/>
      </c>
      <c r="R22">
        <f>IF(OR(O22&lt;&gt;"A",N(I22)=0),0,SUMIFS($I$16:$I$315,$B$16:$B$315,B22,$D$16:$D$315,D22,$O$16:$O$315,"A"))</f>
        <v/>
      </c>
      <c r="S22">
        <f>IF(OR(O22&lt;&gt;"S",N(G22)=0),0,SUMIFS($G$16:$G$315,$B$16:$B$315,B22,$D$16:$D$315,D22,$O$16:$O$315,"S"))</f>
        <v/>
      </c>
      <c r="T22">
        <f>IF(OR(O22&lt;&gt;"S",E22="",N(G22)=0),0,SUMIFS($G$16:$G$315,$E$16:$E$315,E22,$O$16:$O$315,"S"))</f>
        <v/>
      </c>
      <c r="U22">
        <f>IF(O22="C2",0,N(G22))</f>
        <v/>
      </c>
      <c r="V22">
        <f>IF(O22="C1",0,N(I22))</f>
        <v/>
      </c>
      <c r="W22">
        <f>IF(O22="C1",0,N(H22))</f>
        <v/>
      </c>
      <c r="X22">
        <f>IF(O22="C2",0,N(J22))</f>
        <v/>
      </c>
      <c r="Y22">
        <f>IF(OR(M22="",M22="OK"),0,1)</f>
        <v/>
      </c>
    </row>
    <row r="23" ht="31" customHeight="1">
      <c r="B23" s="21" t="n">
        <v>46114</v>
      </c>
      <c r="C23" s="22" t="inlineStr">
        <is>
          <t>C-001</t>
        </is>
      </c>
      <c r="D23" s="14" t="inlineStr">
        <is>
          <t>Bank: cash withdrawn for wages</t>
        </is>
      </c>
      <c r="E23" s="22" t="n"/>
      <c r="F23" s="14" t="inlineStr">
        <is>
          <t>Cash withdrawn from bank</t>
        </is>
      </c>
      <c r="G23" s="23" t="n">
        <v>10000</v>
      </c>
      <c r="H23" s="23" t="n"/>
      <c r="I23" s="23" t="n"/>
      <c r="J23" s="23" t="n">
        <v>10000</v>
      </c>
      <c r="K23" s="24">
        <f>IF(COUNT(G23:J23)=0,"",N($E$8)+SUM(G$16:G23)-SUM(I$16:I23))</f>
        <v/>
      </c>
      <c r="L23" s="24">
        <f>IF(COUNT(G23:J23)=0,"",N($E$9)+SUM(H$16:H23)-SUM(J$16:J23))</f>
        <v/>
      </c>
      <c r="M23" s="25">
        <f>IF(COUNT(G23:J23)=0,"",IF(B23="","Enter the date",IF(D23="","Enter who was paid or who paid",IF(F23="","Pick a head of account",IF(O23="?","Pick a head from the list",IF(AND(O23&lt;&gt;"C1",O23&lt;&gt;"C2",N(G23)+N(H23)&gt;0,N(I23)+N(J23)&gt;0),"Put money in and money out on separate rows",IF(K23&lt;0,"Cash in hand below zero: an entry is missing or wrong",IF(AND(O23="C1",ROUND(N(I23)-N(H23),2)&lt;&gt;0),"Cash deposited: cash out and bank in should be equal",IF(AND(O23="C2",ROUND(N(J23)-N(G23),2)&lt;&gt;0),"Cash withdrawn: bank out and cash in should be equal",IF(P23&gt;10000,"Cash paid to this party today is over ₹10,000: not deductible, s.36(4)",IF(Q23&gt;35000,"Cash freight to this transporter today is over ₹35,000: not deductible, s.36(6)",IF(R23&gt;10000,"Asset paid in cash over ₹10,000 today: left out of its cost, s.39(2)",IF(AND(O23="T",N(G23)&gt;=20000),"Loan of ₹20,000 or more taken in cash: barred, s.185",IF(AND(O23="L",N(I23)&gt;=20000),"Loan of ₹20,000 or more repaid in cash: barred, s.188",IF(S23&gt;=200000,"₹2,00,000 or more in cash from this party today: barred, s.186",IF(T23&gt;=200000,"₹2,00,000 or more in cash for this event or order: barred, s.186","OK"))))))))))))))))</f>
        <v/>
      </c>
      <c r="O23">
        <f>IF(F23="","",IFERROR(VLOOKUP(F23,Lists!$A$2:$B$22,2,FALSE),"?"))</f>
        <v/>
      </c>
      <c r="P23">
        <f>IF(OR(O23&lt;&gt;"E",N(I23)=0),0,SUMIFS($I$16:$I$315,$B$16:$B$315,B23,$D$16:$D$315,D23,$O$16:$O$315,"E"))</f>
        <v/>
      </c>
      <c r="Q23">
        <f>IF(OR(O23&lt;&gt;"F",N(I23)=0),0,SUMIFS($I$16:$I$315,$B$16:$B$315,B23,$D$16:$D$315,D23,$O$16:$O$315,"F"))</f>
        <v/>
      </c>
      <c r="R23">
        <f>IF(OR(O23&lt;&gt;"A",N(I23)=0),0,SUMIFS($I$16:$I$315,$B$16:$B$315,B23,$D$16:$D$315,D23,$O$16:$O$315,"A"))</f>
        <v/>
      </c>
      <c r="S23">
        <f>IF(OR(O23&lt;&gt;"S",N(G23)=0),0,SUMIFS($G$16:$G$315,$B$16:$B$315,B23,$D$16:$D$315,D23,$O$16:$O$315,"S"))</f>
        <v/>
      </c>
      <c r="T23">
        <f>IF(OR(O23&lt;&gt;"S",E23="",N(G23)=0),0,SUMIFS($G$16:$G$315,$E$16:$E$315,E23,$O$16:$O$315,"S"))</f>
        <v/>
      </c>
      <c r="U23">
        <f>IF(O23="C2",0,N(G23))</f>
        <v/>
      </c>
      <c r="V23">
        <f>IF(O23="C1",0,N(I23))</f>
        <v/>
      </c>
      <c r="W23">
        <f>IF(O23="C1",0,N(H23))</f>
        <v/>
      </c>
      <c r="X23">
        <f>IF(O23="C2",0,N(J23))</f>
        <v/>
      </c>
      <c r="Y23">
        <f>IF(OR(M23="",M23="OK"),0,1)</f>
        <v/>
      </c>
    </row>
    <row r="24" ht="18" customHeight="1">
      <c r="B24" s="21" t="n">
        <v>46114</v>
      </c>
      <c r="C24" s="22" t="inlineStr">
        <is>
          <t>P-004</t>
        </is>
      </c>
      <c r="D24" s="14" t="inlineStr">
        <is>
          <t>Kitchen helper: weekly wages</t>
        </is>
      </c>
      <c r="E24" s="22" t="n"/>
      <c r="F24" s="14" t="inlineStr">
        <is>
          <t>Salary and wages</t>
        </is>
      </c>
      <c r="G24" s="23" t="n"/>
      <c r="H24" s="23" t="n"/>
      <c r="I24" s="23" t="n">
        <v>7000</v>
      </c>
      <c r="J24" s="23" t="n"/>
      <c r="K24" s="24">
        <f>IF(COUNT(G24:J24)=0,"",N($E$8)+SUM(G$16:G24)-SUM(I$16:I24))</f>
        <v/>
      </c>
      <c r="L24" s="24">
        <f>IF(COUNT(G24:J24)=0,"",N($E$9)+SUM(H$16:H24)-SUM(J$16:J24))</f>
        <v/>
      </c>
      <c r="M24" s="25">
        <f>IF(COUNT(G24:J24)=0,"",IF(B24="","Enter the date",IF(D24="","Enter who was paid or who paid",IF(F24="","Pick a head of account",IF(O24="?","Pick a head from the list",IF(AND(O24&lt;&gt;"C1",O24&lt;&gt;"C2",N(G24)+N(H24)&gt;0,N(I24)+N(J24)&gt;0),"Put money in and money out on separate rows",IF(K24&lt;0,"Cash in hand below zero: an entry is missing or wrong",IF(AND(O24="C1",ROUND(N(I24)-N(H24),2)&lt;&gt;0),"Cash deposited: cash out and bank in should be equal",IF(AND(O24="C2",ROUND(N(J24)-N(G24),2)&lt;&gt;0),"Cash withdrawn: bank out and cash in should be equal",IF(P24&gt;10000,"Cash paid to this party today is over ₹10,000: not deductible, s.36(4)",IF(Q24&gt;35000,"Cash freight to this transporter today is over ₹35,000: not deductible, s.36(6)",IF(R24&gt;10000,"Asset paid in cash over ₹10,000 today: left out of its cost, s.39(2)",IF(AND(O24="T",N(G24)&gt;=20000),"Loan of ₹20,000 or more taken in cash: barred, s.185",IF(AND(O24="L",N(I24)&gt;=20000),"Loan of ₹20,000 or more repaid in cash: barred, s.188",IF(S24&gt;=200000,"₹2,00,000 or more in cash from this party today: barred, s.186",IF(T24&gt;=200000,"₹2,00,000 or more in cash for this event or order: barred, s.186","OK"))))))))))))))))</f>
        <v/>
      </c>
      <c r="O24">
        <f>IF(F24="","",IFERROR(VLOOKUP(F24,Lists!$A$2:$B$22,2,FALSE),"?"))</f>
        <v/>
      </c>
      <c r="P24">
        <f>IF(OR(O24&lt;&gt;"E",N(I24)=0),0,SUMIFS($I$16:$I$315,$B$16:$B$315,B24,$D$16:$D$315,D24,$O$16:$O$315,"E"))</f>
        <v/>
      </c>
      <c r="Q24">
        <f>IF(OR(O24&lt;&gt;"F",N(I24)=0),0,SUMIFS($I$16:$I$315,$B$16:$B$315,B24,$D$16:$D$315,D24,$O$16:$O$315,"F"))</f>
        <v/>
      </c>
      <c r="R24">
        <f>IF(OR(O24&lt;&gt;"A",N(I24)=0),0,SUMIFS($I$16:$I$315,$B$16:$B$315,B24,$D$16:$D$315,D24,$O$16:$O$315,"A"))</f>
        <v/>
      </c>
      <c r="S24">
        <f>IF(OR(O24&lt;&gt;"S",N(G24)=0),0,SUMIFS($G$16:$G$315,$B$16:$B$315,B24,$D$16:$D$315,D24,$O$16:$O$315,"S"))</f>
        <v/>
      </c>
      <c r="T24">
        <f>IF(OR(O24&lt;&gt;"S",E24="",N(G24)=0),0,SUMIFS($G$16:$G$315,$E$16:$E$315,E24,$O$16:$O$315,"S"))</f>
        <v/>
      </c>
      <c r="U24">
        <f>IF(O24="C2",0,N(G24))</f>
        <v/>
      </c>
      <c r="V24">
        <f>IF(O24="C1",0,N(I24))</f>
        <v/>
      </c>
      <c r="W24">
        <f>IF(O24="C1",0,N(H24))</f>
        <v/>
      </c>
      <c r="X24">
        <f>IF(O24="C2",0,N(J24))</f>
        <v/>
      </c>
      <c r="Y24">
        <f>IF(OR(M24="",M24="OK"),0,1)</f>
        <v/>
      </c>
    </row>
    <row r="25" ht="18" customHeight="1">
      <c r="B25" s="21" t="n">
        <v>46114</v>
      </c>
      <c r="C25" s="22" t="inlineStr">
        <is>
          <t>P-005</t>
        </is>
      </c>
      <c r="D25" s="14" t="inlineStr">
        <is>
          <t>Server: weekly wages</t>
        </is>
      </c>
      <c r="E25" s="22" t="n"/>
      <c r="F25" s="14" t="inlineStr">
        <is>
          <t>Salary and wages</t>
        </is>
      </c>
      <c r="G25" s="23" t="n"/>
      <c r="H25" s="23" t="n"/>
      <c r="I25" s="23" t="n">
        <v>6500</v>
      </c>
      <c r="J25" s="23" t="n"/>
      <c r="K25" s="24">
        <f>IF(COUNT(G25:J25)=0,"",N($E$8)+SUM(G$16:G25)-SUM(I$16:I25))</f>
        <v/>
      </c>
      <c r="L25" s="24">
        <f>IF(COUNT(G25:J25)=0,"",N($E$9)+SUM(H$16:H25)-SUM(J$16:J25))</f>
        <v/>
      </c>
      <c r="M25" s="25">
        <f>IF(COUNT(G25:J25)=0,"",IF(B25="","Enter the date",IF(D25="","Enter who was paid or who paid",IF(F25="","Pick a head of account",IF(O25="?","Pick a head from the list",IF(AND(O25&lt;&gt;"C1",O25&lt;&gt;"C2",N(G25)+N(H25)&gt;0,N(I25)+N(J25)&gt;0),"Put money in and money out on separate rows",IF(K25&lt;0,"Cash in hand below zero: an entry is missing or wrong",IF(AND(O25="C1",ROUND(N(I25)-N(H25),2)&lt;&gt;0),"Cash deposited: cash out and bank in should be equal",IF(AND(O25="C2",ROUND(N(J25)-N(G25),2)&lt;&gt;0),"Cash withdrawn: bank out and cash in should be equal",IF(P25&gt;10000,"Cash paid to this party today is over ₹10,000: not deductible, s.36(4)",IF(Q25&gt;35000,"Cash freight to this transporter today is over ₹35,000: not deductible, s.36(6)",IF(R25&gt;10000,"Asset paid in cash over ₹10,000 today: left out of its cost, s.39(2)",IF(AND(O25="T",N(G25)&gt;=20000),"Loan of ₹20,000 or more taken in cash: barred, s.185",IF(AND(O25="L",N(I25)&gt;=20000),"Loan of ₹20,000 or more repaid in cash: barred, s.188",IF(S25&gt;=200000,"₹2,00,000 or more in cash from this party today: barred, s.186",IF(T25&gt;=200000,"₹2,00,000 or more in cash for this event or order: barred, s.186","OK"))))))))))))))))</f>
        <v/>
      </c>
      <c r="O25">
        <f>IF(F25="","",IFERROR(VLOOKUP(F25,Lists!$A$2:$B$22,2,FALSE),"?"))</f>
        <v/>
      </c>
      <c r="P25">
        <f>IF(OR(O25&lt;&gt;"E",N(I25)=0),0,SUMIFS($I$16:$I$315,$B$16:$B$315,B25,$D$16:$D$315,D25,$O$16:$O$315,"E"))</f>
        <v/>
      </c>
      <c r="Q25">
        <f>IF(OR(O25&lt;&gt;"F",N(I25)=0),0,SUMIFS($I$16:$I$315,$B$16:$B$315,B25,$D$16:$D$315,D25,$O$16:$O$315,"F"))</f>
        <v/>
      </c>
      <c r="R25">
        <f>IF(OR(O25&lt;&gt;"A",N(I25)=0),0,SUMIFS($I$16:$I$315,$B$16:$B$315,B25,$D$16:$D$315,D25,$O$16:$O$315,"A"))</f>
        <v/>
      </c>
      <c r="S25">
        <f>IF(OR(O25&lt;&gt;"S",N(G25)=0),0,SUMIFS($G$16:$G$315,$B$16:$B$315,B25,$D$16:$D$315,D25,$O$16:$O$315,"S"))</f>
        <v/>
      </c>
      <c r="T25">
        <f>IF(OR(O25&lt;&gt;"S",E25="",N(G25)=0),0,SUMIFS($G$16:$G$315,$E$16:$E$315,E25,$O$16:$O$315,"S"))</f>
        <v/>
      </c>
      <c r="U25">
        <f>IF(O25="C2",0,N(G25))</f>
        <v/>
      </c>
      <c r="V25">
        <f>IF(O25="C1",0,N(I25))</f>
        <v/>
      </c>
      <c r="W25">
        <f>IF(O25="C1",0,N(H25))</f>
        <v/>
      </c>
      <c r="X25">
        <f>IF(O25="C2",0,N(J25))</f>
        <v/>
      </c>
      <c r="Y25">
        <f>IF(OR(M25="",M25="OK"),0,1)</f>
        <v/>
      </c>
    </row>
    <row r="26" ht="31" customHeight="1">
      <c r="B26" s="21" t="n">
        <v>46115</v>
      </c>
      <c r="C26" s="22" t="inlineStr">
        <is>
          <t>P-006</t>
        </is>
      </c>
      <c r="D26" s="14" t="inlineStr">
        <is>
          <t>Transporter: freezer delivery</t>
        </is>
      </c>
      <c r="E26" s="22" t="n"/>
      <c r="F26" s="14" t="inlineStr">
        <is>
          <t>Freight paid to goods transporter</t>
        </is>
      </c>
      <c r="G26" s="23" t="n"/>
      <c r="H26" s="23" t="n"/>
      <c r="I26" s="23" t="n">
        <v>2500</v>
      </c>
      <c r="J26" s="23" t="n"/>
      <c r="K26" s="24">
        <f>IF(COUNT(G26:J26)=0,"",N($E$8)+SUM(G$16:G26)-SUM(I$16:I26))</f>
        <v/>
      </c>
      <c r="L26" s="24">
        <f>IF(COUNT(G26:J26)=0,"",N($E$9)+SUM(H$16:H26)-SUM(J$16:J26))</f>
        <v/>
      </c>
      <c r="M26" s="25">
        <f>IF(COUNT(G26:J26)=0,"",IF(B26="","Enter the date",IF(D26="","Enter who was paid or who paid",IF(F26="","Pick a head of account",IF(O26="?","Pick a head from the list",IF(AND(O26&lt;&gt;"C1",O26&lt;&gt;"C2",N(G26)+N(H26)&gt;0,N(I26)+N(J26)&gt;0),"Put money in and money out on separate rows",IF(K26&lt;0,"Cash in hand below zero: an entry is missing or wrong",IF(AND(O26="C1",ROUND(N(I26)-N(H26),2)&lt;&gt;0),"Cash deposited: cash out and bank in should be equal",IF(AND(O26="C2",ROUND(N(J26)-N(G26),2)&lt;&gt;0),"Cash withdrawn: bank out and cash in should be equal",IF(P26&gt;10000,"Cash paid to this party today is over ₹10,000: not deductible, s.36(4)",IF(Q26&gt;35000,"Cash freight to this transporter today is over ₹35,000: not deductible, s.36(6)",IF(R26&gt;10000,"Asset paid in cash over ₹10,000 today: left out of its cost, s.39(2)",IF(AND(O26="T",N(G26)&gt;=20000),"Loan of ₹20,000 or more taken in cash: barred, s.185",IF(AND(O26="L",N(I26)&gt;=20000),"Loan of ₹20,000 or more repaid in cash: barred, s.188",IF(S26&gt;=200000,"₹2,00,000 or more in cash from this party today: barred, s.186",IF(T26&gt;=200000,"₹2,00,000 or more in cash for this event or order: barred, s.186","OK"))))))))))))))))</f>
        <v/>
      </c>
      <c r="O26">
        <f>IF(F26="","",IFERROR(VLOOKUP(F26,Lists!$A$2:$B$22,2,FALSE),"?"))</f>
        <v/>
      </c>
      <c r="P26">
        <f>IF(OR(O26&lt;&gt;"E",N(I26)=0),0,SUMIFS($I$16:$I$315,$B$16:$B$315,B26,$D$16:$D$315,D26,$O$16:$O$315,"E"))</f>
        <v/>
      </c>
      <c r="Q26">
        <f>IF(OR(O26&lt;&gt;"F",N(I26)=0),0,SUMIFS($I$16:$I$315,$B$16:$B$315,B26,$D$16:$D$315,D26,$O$16:$O$315,"F"))</f>
        <v/>
      </c>
      <c r="R26">
        <f>IF(OR(O26&lt;&gt;"A",N(I26)=0),0,SUMIFS($I$16:$I$315,$B$16:$B$315,B26,$D$16:$D$315,D26,$O$16:$O$315,"A"))</f>
        <v/>
      </c>
      <c r="S26">
        <f>IF(OR(O26&lt;&gt;"S",N(G26)=0),0,SUMIFS($G$16:$G$315,$B$16:$B$315,B26,$D$16:$D$315,D26,$O$16:$O$315,"S"))</f>
        <v/>
      </c>
      <c r="T26">
        <f>IF(OR(O26&lt;&gt;"S",E26="",N(G26)=0),0,SUMIFS($G$16:$G$315,$E$16:$E$315,E26,$O$16:$O$315,"S"))</f>
        <v/>
      </c>
      <c r="U26">
        <f>IF(O26="C2",0,N(G26))</f>
        <v/>
      </c>
      <c r="V26">
        <f>IF(O26="C1",0,N(I26))</f>
        <v/>
      </c>
      <c r="W26">
        <f>IF(O26="C1",0,N(H26))</f>
        <v/>
      </c>
      <c r="X26">
        <f>IF(O26="C2",0,N(J26))</f>
        <v/>
      </c>
      <c r="Y26">
        <f>IF(OR(M26="",M26="OK"),0,1)</f>
        <v/>
      </c>
    </row>
    <row r="27" ht="31" customHeight="1">
      <c r="B27" s="21" t="n">
        <v>46115</v>
      </c>
      <c r="C27" s="22" t="inlineStr">
        <is>
          <t>P-007</t>
        </is>
      </c>
      <c r="D27" s="14" t="inlineStr">
        <is>
          <t>Equipment dealer: deep freezer</t>
        </is>
      </c>
      <c r="E27" s="22" t="n"/>
      <c r="F27" s="14" t="inlineStr">
        <is>
          <t>Asset bought (equipment, furniture)</t>
        </is>
      </c>
      <c r="G27" s="23" t="n"/>
      <c r="H27" s="23" t="n"/>
      <c r="I27" s="23" t="n"/>
      <c r="J27" s="23" t="n">
        <v>38000</v>
      </c>
      <c r="K27" s="24">
        <f>IF(COUNT(G27:J27)=0,"",N($E$8)+SUM(G$16:G27)-SUM(I$16:I27))</f>
        <v/>
      </c>
      <c r="L27" s="24">
        <f>IF(COUNT(G27:J27)=0,"",N($E$9)+SUM(H$16:H27)-SUM(J$16:J27))</f>
        <v/>
      </c>
      <c r="M27" s="25">
        <f>IF(COUNT(G27:J27)=0,"",IF(B27="","Enter the date",IF(D27="","Enter who was paid or who paid",IF(F27="","Pick a head of account",IF(O27="?","Pick a head from the list",IF(AND(O27&lt;&gt;"C1",O27&lt;&gt;"C2",N(G27)+N(H27)&gt;0,N(I27)+N(J27)&gt;0),"Put money in and money out on separate rows",IF(K27&lt;0,"Cash in hand below zero: an entry is missing or wrong",IF(AND(O27="C1",ROUND(N(I27)-N(H27),2)&lt;&gt;0),"Cash deposited: cash out and bank in should be equal",IF(AND(O27="C2",ROUND(N(J27)-N(G27),2)&lt;&gt;0),"Cash withdrawn: bank out and cash in should be equal",IF(P27&gt;10000,"Cash paid to this party today is over ₹10,000: not deductible, s.36(4)",IF(Q27&gt;35000,"Cash freight to this transporter today is over ₹35,000: not deductible, s.36(6)",IF(R27&gt;10000,"Asset paid in cash over ₹10,000 today: left out of its cost, s.39(2)",IF(AND(O27="T",N(G27)&gt;=20000),"Loan of ₹20,000 or more taken in cash: barred, s.185",IF(AND(O27="L",N(I27)&gt;=20000),"Loan of ₹20,000 or more repaid in cash: barred, s.188",IF(S27&gt;=200000,"₹2,00,000 or more in cash from this party today: barred, s.186",IF(T27&gt;=200000,"₹2,00,000 or more in cash for this event or order: barred, s.186","OK"))))))))))))))))</f>
        <v/>
      </c>
      <c r="O27">
        <f>IF(F27="","",IFERROR(VLOOKUP(F27,Lists!$A$2:$B$22,2,FALSE),"?"))</f>
        <v/>
      </c>
      <c r="P27">
        <f>IF(OR(O27&lt;&gt;"E",N(I27)=0),0,SUMIFS($I$16:$I$315,$B$16:$B$315,B27,$D$16:$D$315,D27,$O$16:$O$315,"E"))</f>
        <v/>
      </c>
      <c r="Q27">
        <f>IF(OR(O27&lt;&gt;"F",N(I27)=0),0,SUMIFS($I$16:$I$315,$B$16:$B$315,B27,$D$16:$D$315,D27,$O$16:$O$315,"F"))</f>
        <v/>
      </c>
      <c r="R27">
        <f>IF(OR(O27&lt;&gt;"A",N(I27)=0),0,SUMIFS($I$16:$I$315,$B$16:$B$315,B27,$D$16:$D$315,D27,$O$16:$O$315,"A"))</f>
        <v/>
      </c>
      <c r="S27">
        <f>IF(OR(O27&lt;&gt;"S",N(G27)=0),0,SUMIFS($G$16:$G$315,$B$16:$B$315,B27,$D$16:$D$315,D27,$O$16:$O$315,"S"))</f>
        <v/>
      </c>
      <c r="T27">
        <f>IF(OR(O27&lt;&gt;"S",E27="",N(G27)=0),0,SUMIFS($G$16:$G$315,$E$16:$E$315,E27,$O$16:$O$315,"S"))</f>
        <v/>
      </c>
      <c r="U27">
        <f>IF(O27="C2",0,N(G27))</f>
        <v/>
      </c>
      <c r="V27">
        <f>IF(O27="C1",0,N(I27))</f>
        <v/>
      </c>
      <c r="W27">
        <f>IF(O27="C1",0,N(H27))</f>
        <v/>
      </c>
      <c r="X27">
        <f>IF(O27="C2",0,N(J27))</f>
        <v/>
      </c>
      <c r="Y27">
        <f>IF(OR(M27="",M27="OK"),0,1)</f>
        <v/>
      </c>
    </row>
    <row r="28" ht="31" customHeight="1">
      <c r="B28" s="21" t="n">
        <v>46115</v>
      </c>
      <c r="C28" s="22" t="inlineStr">
        <is>
          <t>S-005</t>
        </is>
      </c>
      <c r="D28" s="14" t="inlineStr">
        <is>
          <t>Counter sales: cash</t>
        </is>
      </c>
      <c r="E28" s="22" t="n"/>
      <c r="F28" s="14" t="inlineStr">
        <is>
          <t>Counter sales: day's total (many customers)</t>
        </is>
      </c>
      <c r="G28" s="23" t="n">
        <v>14200</v>
      </c>
      <c r="H28" s="23" t="n"/>
      <c r="I28" s="23" t="n"/>
      <c r="J28" s="23" t="n"/>
      <c r="K28" s="24">
        <f>IF(COUNT(G28:J28)=0,"",N($E$8)+SUM(G$16:G28)-SUM(I$16:I28))</f>
        <v/>
      </c>
      <c r="L28" s="24">
        <f>IF(COUNT(G28:J28)=0,"",N($E$9)+SUM(H$16:H28)-SUM(J$16:J28))</f>
        <v/>
      </c>
      <c r="M28" s="25">
        <f>IF(COUNT(G28:J28)=0,"",IF(B28="","Enter the date",IF(D28="","Enter who was paid or who paid",IF(F28="","Pick a head of account",IF(O28="?","Pick a head from the list",IF(AND(O28&lt;&gt;"C1",O28&lt;&gt;"C2",N(G28)+N(H28)&gt;0,N(I28)+N(J28)&gt;0),"Put money in and money out on separate rows",IF(K28&lt;0,"Cash in hand below zero: an entry is missing or wrong",IF(AND(O28="C1",ROUND(N(I28)-N(H28),2)&lt;&gt;0),"Cash deposited: cash out and bank in should be equal",IF(AND(O28="C2",ROUND(N(J28)-N(G28),2)&lt;&gt;0),"Cash withdrawn: bank out and cash in should be equal",IF(P28&gt;10000,"Cash paid to this party today is over ₹10,000: not deductible, s.36(4)",IF(Q28&gt;35000,"Cash freight to this transporter today is over ₹35,000: not deductible, s.36(6)",IF(R28&gt;10000,"Asset paid in cash over ₹10,000 today: left out of its cost, s.39(2)",IF(AND(O28="T",N(G28)&gt;=20000),"Loan of ₹20,000 or more taken in cash: barred, s.185",IF(AND(O28="L",N(I28)&gt;=20000),"Loan of ₹20,000 or more repaid in cash: barred, s.188",IF(S28&gt;=200000,"₹2,00,000 or more in cash from this party today: barred, s.186",IF(T28&gt;=200000,"₹2,00,000 or more in cash for this event or order: barred, s.186","OK"))))))))))))))))</f>
        <v/>
      </c>
      <c r="O28">
        <f>IF(F28="","",IFERROR(VLOOKUP(F28,Lists!$A$2:$B$22,2,FALSE),"?"))</f>
        <v/>
      </c>
      <c r="P28">
        <f>IF(OR(O28&lt;&gt;"E",N(I28)=0),0,SUMIFS($I$16:$I$315,$B$16:$B$315,B28,$D$16:$D$315,D28,$O$16:$O$315,"E"))</f>
        <v/>
      </c>
      <c r="Q28">
        <f>IF(OR(O28&lt;&gt;"F",N(I28)=0),0,SUMIFS($I$16:$I$315,$B$16:$B$315,B28,$D$16:$D$315,D28,$O$16:$O$315,"F"))</f>
        <v/>
      </c>
      <c r="R28">
        <f>IF(OR(O28&lt;&gt;"A",N(I28)=0),0,SUMIFS($I$16:$I$315,$B$16:$B$315,B28,$D$16:$D$315,D28,$O$16:$O$315,"A"))</f>
        <v/>
      </c>
      <c r="S28">
        <f>IF(OR(O28&lt;&gt;"S",N(G28)=0),0,SUMIFS($G$16:$G$315,$B$16:$B$315,B28,$D$16:$D$315,D28,$O$16:$O$315,"S"))</f>
        <v/>
      </c>
      <c r="T28">
        <f>IF(OR(O28&lt;&gt;"S",E28="",N(G28)=0),0,SUMIFS($G$16:$G$315,$E$16:$E$315,E28,$O$16:$O$315,"S"))</f>
        <v/>
      </c>
      <c r="U28">
        <f>IF(O28="C2",0,N(G28))</f>
        <v/>
      </c>
      <c r="V28">
        <f>IF(O28="C1",0,N(I28))</f>
        <v/>
      </c>
      <c r="W28">
        <f>IF(O28="C1",0,N(H28))</f>
        <v/>
      </c>
      <c r="X28">
        <f>IF(O28="C2",0,N(J28))</f>
        <v/>
      </c>
      <c r="Y28">
        <f>IF(OR(M28="",M28="OK"),0,1)</f>
        <v/>
      </c>
    </row>
    <row r="29" ht="18" customHeight="1">
      <c r="B29" s="21" t="n">
        <v>46116</v>
      </c>
      <c r="C29" s="22" t="inlineStr">
        <is>
          <t>A-001</t>
        </is>
      </c>
      <c r="D29" s="14" t="inlineStr">
        <is>
          <t>Customer: engagement party</t>
        </is>
      </c>
      <c r="E29" s="22" t="inlineStr">
        <is>
          <t>PARTY-01</t>
        </is>
      </c>
      <c r="F29" s="14" t="inlineStr">
        <is>
          <t>Advance from customer</t>
        </is>
      </c>
      <c r="G29" s="23" t="n">
        <v>150000</v>
      </c>
      <c r="H29" s="23" t="n"/>
      <c r="I29" s="23" t="n"/>
      <c r="J29" s="23" t="n"/>
      <c r="K29" s="24">
        <f>IF(COUNT(G29:J29)=0,"",N($E$8)+SUM(G$16:G29)-SUM(I$16:I29))</f>
        <v/>
      </c>
      <c r="L29" s="24">
        <f>IF(COUNT(G29:J29)=0,"",N($E$9)+SUM(H$16:H29)-SUM(J$16:J29))</f>
        <v/>
      </c>
      <c r="M29" s="25">
        <f>IF(COUNT(G29:J29)=0,"",IF(B29="","Enter the date",IF(D29="","Enter who was paid or who paid",IF(F29="","Pick a head of account",IF(O29="?","Pick a head from the list",IF(AND(O29&lt;&gt;"C1",O29&lt;&gt;"C2",N(G29)+N(H29)&gt;0,N(I29)+N(J29)&gt;0),"Put money in and money out on separate rows",IF(K29&lt;0,"Cash in hand below zero: an entry is missing or wrong",IF(AND(O29="C1",ROUND(N(I29)-N(H29),2)&lt;&gt;0),"Cash deposited: cash out and bank in should be equal",IF(AND(O29="C2",ROUND(N(J29)-N(G29),2)&lt;&gt;0),"Cash withdrawn: bank out and cash in should be equal",IF(P29&gt;10000,"Cash paid to this party today is over ₹10,000: not deductible, s.36(4)",IF(Q29&gt;35000,"Cash freight to this transporter today is over ₹35,000: not deductible, s.36(6)",IF(R29&gt;10000,"Asset paid in cash over ₹10,000 today: left out of its cost, s.39(2)",IF(AND(O29="T",N(G29)&gt;=20000),"Loan of ₹20,000 or more taken in cash: barred, s.185",IF(AND(O29="L",N(I29)&gt;=20000),"Loan of ₹20,000 or more repaid in cash: barred, s.188",IF(S29&gt;=200000,"₹2,00,000 or more in cash from this party today: barred, s.186",IF(T29&gt;=200000,"₹2,00,000 or more in cash for this event or order: barred, s.186","OK"))))))))))))))))</f>
        <v/>
      </c>
      <c r="O29">
        <f>IF(F29="","",IFERROR(VLOOKUP(F29,Lists!$A$2:$B$22,2,FALSE),"?"))</f>
        <v/>
      </c>
      <c r="P29">
        <f>IF(OR(O29&lt;&gt;"E",N(I29)=0),0,SUMIFS($I$16:$I$315,$B$16:$B$315,B29,$D$16:$D$315,D29,$O$16:$O$315,"E"))</f>
        <v/>
      </c>
      <c r="Q29">
        <f>IF(OR(O29&lt;&gt;"F",N(I29)=0),0,SUMIFS($I$16:$I$315,$B$16:$B$315,B29,$D$16:$D$315,D29,$O$16:$O$315,"F"))</f>
        <v/>
      </c>
      <c r="R29">
        <f>IF(OR(O29&lt;&gt;"A",N(I29)=0),0,SUMIFS($I$16:$I$315,$B$16:$B$315,B29,$D$16:$D$315,D29,$O$16:$O$315,"A"))</f>
        <v/>
      </c>
      <c r="S29">
        <f>IF(OR(O29&lt;&gt;"S",N(G29)=0),0,SUMIFS($G$16:$G$315,$B$16:$B$315,B29,$D$16:$D$315,D29,$O$16:$O$315,"S"))</f>
        <v/>
      </c>
      <c r="T29">
        <f>IF(OR(O29&lt;&gt;"S",E29="",N(G29)=0),0,SUMIFS($G$16:$G$315,$E$16:$E$315,E29,$O$16:$O$315,"S"))</f>
        <v/>
      </c>
      <c r="U29">
        <f>IF(O29="C2",0,N(G29))</f>
        <v/>
      </c>
      <c r="V29">
        <f>IF(O29="C1",0,N(I29))</f>
        <v/>
      </c>
      <c r="W29">
        <f>IF(O29="C1",0,N(H29))</f>
        <v/>
      </c>
      <c r="X29">
        <f>IF(O29="C2",0,N(J29))</f>
        <v/>
      </c>
      <c r="Y29">
        <f>IF(OR(M29="",M29="OK"),0,1)</f>
        <v/>
      </c>
    </row>
    <row r="30" ht="18" customHeight="1">
      <c r="B30" s="21" t="n">
        <v>46116</v>
      </c>
      <c r="C30" s="22" t="inlineStr">
        <is>
          <t>L-001</t>
        </is>
      </c>
      <c r="D30" s="14" t="inlineStr">
        <is>
          <t>Relative: short-term loan</t>
        </is>
      </c>
      <c r="E30" s="22" t="n"/>
      <c r="F30" s="14" t="inlineStr">
        <is>
          <t>Loan or deposit taken</t>
        </is>
      </c>
      <c r="G30" s="23" t="n">
        <v>25000</v>
      </c>
      <c r="H30" s="23" t="n"/>
      <c r="I30" s="23" t="n"/>
      <c r="J30" s="23" t="n"/>
      <c r="K30" s="24">
        <f>IF(COUNT(G30:J30)=0,"",N($E$8)+SUM(G$16:G30)-SUM(I$16:I30))</f>
        <v/>
      </c>
      <c r="L30" s="24">
        <f>IF(COUNT(G30:J30)=0,"",N($E$9)+SUM(H$16:H30)-SUM(J$16:J30))</f>
        <v/>
      </c>
      <c r="M30" s="25">
        <f>IF(COUNT(G30:J30)=0,"",IF(B30="","Enter the date",IF(D30="","Enter who was paid or who paid",IF(F30="","Pick a head of account",IF(O30="?","Pick a head from the list",IF(AND(O30&lt;&gt;"C1",O30&lt;&gt;"C2",N(G30)+N(H30)&gt;0,N(I30)+N(J30)&gt;0),"Put money in and money out on separate rows",IF(K30&lt;0,"Cash in hand below zero: an entry is missing or wrong",IF(AND(O30="C1",ROUND(N(I30)-N(H30),2)&lt;&gt;0),"Cash deposited: cash out and bank in should be equal",IF(AND(O30="C2",ROUND(N(J30)-N(G30),2)&lt;&gt;0),"Cash withdrawn: bank out and cash in should be equal",IF(P30&gt;10000,"Cash paid to this party today is over ₹10,000: not deductible, s.36(4)",IF(Q30&gt;35000,"Cash freight to this transporter today is over ₹35,000: not deductible, s.36(6)",IF(R30&gt;10000,"Asset paid in cash over ₹10,000 today: left out of its cost, s.39(2)",IF(AND(O30="T",N(G30)&gt;=20000),"Loan of ₹20,000 or more taken in cash: barred, s.185",IF(AND(O30="L",N(I30)&gt;=20000),"Loan of ₹20,000 or more repaid in cash: barred, s.188",IF(S30&gt;=200000,"₹2,00,000 or more in cash from this party today: barred, s.186",IF(T30&gt;=200000,"₹2,00,000 or more in cash for this event or order: barred, s.186","OK"))))))))))))))))</f>
        <v/>
      </c>
      <c r="O30">
        <f>IF(F30="","",IFERROR(VLOOKUP(F30,Lists!$A$2:$B$22,2,FALSE),"?"))</f>
        <v/>
      </c>
      <c r="P30">
        <f>IF(OR(O30&lt;&gt;"E",N(I30)=0),0,SUMIFS($I$16:$I$315,$B$16:$B$315,B30,$D$16:$D$315,D30,$O$16:$O$315,"E"))</f>
        <v/>
      </c>
      <c r="Q30">
        <f>IF(OR(O30&lt;&gt;"F",N(I30)=0),0,SUMIFS($I$16:$I$315,$B$16:$B$315,B30,$D$16:$D$315,D30,$O$16:$O$315,"F"))</f>
        <v/>
      </c>
      <c r="R30">
        <f>IF(OR(O30&lt;&gt;"A",N(I30)=0),0,SUMIFS($I$16:$I$315,$B$16:$B$315,B30,$D$16:$D$315,D30,$O$16:$O$315,"A"))</f>
        <v/>
      </c>
      <c r="S30">
        <f>IF(OR(O30&lt;&gt;"S",N(G30)=0),0,SUMIFS($G$16:$G$315,$B$16:$B$315,B30,$D$16:$D$315,D30,$O$16:$O$315,"S"))</f>
        <v/>
      </c>
      <c r="T30">
        <f>IF(OR(O30&lt;&gt;"S",E30="",N(G30)=0),0,SUMIFS($G$16:$G$315,$E$16:$E$315,E30,$O$16:$O$315,"S"))</f>
        <v/>
      </c>
      <c r="U30">
        <f>IF(O30="C2",0,N(G30))</f>
        <v/>
      </c>
      <c r="V30">
        <f>IF(O30="C1",0,N(I30))</f>
        <v/>
      </c>
      <c r="W30">
        <f>IF(O30="C1",0,N(H30))</f>
        <v/>
      </c>
      <c r="X30">
        <f>IF(O30="C2",0,N(J30))</f>
        <v/>
      </c>
      <c r="Y30">
        <f>IF(OR(M30="",M30="OK"),0,1)</f>
        <v/>
      </c>
    </row>
    <row r="31" ht="18" customHeight="1">
      <c r="B31" s="21" t="n">
        <v>46117</v>
      </c>
      <c r="C31" s="22" t="inlineStr">
        <is>
          <t>P-008</t>
        </is>
      </c>
      <c r="D31" s="14" t="inlineStr">
        <is>
          <t>Landlord: April rent</t>
        </is>
      </c>
      <c r="E31" s="22" t="n"/>
      <c r="F31" s="14" t="inlineStr">
        <is>
          <t>Rent</t>
        </is>
      </c>
      <c r="G31" s="23" t="n"/>
      <c r="H31" s="23" t="n"/>
      <c r="I31" s="23" t="n"/>
      <c r="J31" s="23" t="n">
        <v>85000</v>
      </c>
      <c r="K31" s="24">
        <f>IF(COUNT(G31:J31)=0,"",N($E$8)+SUM(G$16:G31)-SUM(I$16:I31))</f>
        <v/>
      </c>
      <c r="L31" s="24">
        <f>IF(COUNT(G31:J31)=0,"",N($E$9)+SUM(H$16:H31)-SUM(J$16:J31))</f>
        <v/>
      </c>
      <c r="M31" s="25">
        <f>IF(COUNT(G31:J31)=0,"",IF(B31="","Enter the date",IF(D31="","Enter who was paid or who paid",IF(F31="","Pick a head of account",IF(O31="?","Pick a head from the list",IF(AND(O31&lt;&gt;"C1",O31&lt;&gt;"C2",N(G31)+N(H31)&gt;0,N(I31)+N(J31)&gt;0),"Put money in and money out on separate rows",IF(K31&lt;0,"Cash in hand below zero: an entry is missing or wrong",IF(AND(O31="C1",ROUND(N(I31)-N(H31),2)&lt;&gt;0),"Cash deposited: cash out and bank in should be equal",IF(AND(O31="C2",ROUND(N(J31)-N(G31),2)&lt;&gt;0),"Cash withdrawn: bank out and cash in should be equal",IF(P31&gt;10000,"Cash paid to this party today is over ₹10,000: not deductible, s.36(4)",IF(Q31&gt;35000,"Cash freight to this transporter today is over ₹35,000: not deductible, s.36(6)",IF(R31&gt;10000,"Asset paid in cash over ₹10,000 today: left out of its cost, s.39(2)",IF(AND(O31="T",N(G31)&gt;=20000),"Loan of ₹20,000 or more taken in cash: barred, s.185",IF(AND(O31="L",N(I31)&gt;=20000),"Loan of ₹20,000 or more repaid in cash: barred, s.188",IF(S31&gt;=200000,"₹2,00,000 or more in cash from this party today: barred, s.186",IF(T31&gt;=200000,"₹2,00,000 or more in cash for this event or order: barred, s.186","OK"))))))))))))))))</f>
        <v/>
      </c>
      <c r="O31">
        <f>IF(F31="","",IFERROR(VLOOKUP(F31,Lists!$A$2:$B$22,2,FALSE),"?"))</f>
        <v/>
      </c>
      <c r="P31">
        <f>IF(OR(O31&lt;&gt;"E",N(I31)=0),0,SUMIFS($I$16:$I$315,$B$16:$B$315,B31,$D$16:$D$315,D31,$O$16:$O$315,"E"))</f>
        <v/>
      </c>
      <c r="Q31">
        <f>IF(OR(O31&lt;&gt;"F",N(I31)=0),0,SUMIFS($I$16:$I$315,$B$16:$B$315,B31,$D$16:$D$315,D31,$O$16:$O$315,"F"))</f>
        <v/>
      </c>
      <c r="R31">
        <f>IF(OR(O31&lt;&gt;"A",N(I31)=0),0,SUMIFS($I$16:$I$315,$B$16:$B$315,B31,$D$16:$D$315,D31,$O$16:$O$315,"A"))</f>
        <v/>
      </c>
      <c r="S31">
        <f>IF(OR(O31&lt;&gt;"S",N(G31)=0),0,SUMIFS($G$16:$G$315,$B$16:$B$315,B31,$D$16:$D$315,D31,$O$16:$O$315,"S"))</f>
        <v/>
      </c>
      <c r="T31">
        <f>IF(OR(O31&lt;&gt;"S",E31="",N(G31)=0),0,SUMIFS($G$16:$G$315,$E$16:$E$315,E31,$O$16:$O$315,"S"))</f>
        <v/>
      </c>
      <c r="U31">
        <f>IF(O31="C2",0,N(G31))</f>
        <v/>
      </c>
      <c r="V31">
        <f>IF(O31="C1",0,N(I31))</f>
        <v/>
      </c>
      <c r="W31">
        <f>IF(O31="C1",0,N(H31))</f>
        <v/>
      </c>
      <c r="X31">
        <f>IF(O31="C2",0,N(J31))</f>
        <v/>
      </c>
      <c r="Y31">
        <f>IF(OR(M31="",M31="OK"),0,1)</f>
        <v/>
      </c>
    </row>
    <row r="32" ht="18" customHeight="1">
      <c r="B32" s="21" t="n">
        <v>46117</v>
      </c>
      <c r="C32" s="22" t="inlineStr">
        <is>
          <t>P-009</t>
        </is>
      </c>
      <c r="D32" s="14" t="inlineStr">
        <is>
          <t>Electricity board</t>
        </is>
      </c>
      <c r="E32" s="22" t="n"/>
      <c r="F32" s="14" t="inlineStr">
        <is>
          <t>Electricity, gas and water</t>
        </is>
      </c>
      <c r="G32" s="23" t="n"/>
      <c r="H32" s="23" t="n"/>
      <c r="I32" s="23" t="n"/>
      <c r="J32" s="23" t="n">
        <v>12400</v>
      </c>
      <c r="K32" s="24">
        <f>IF(COUNT(G32:J32)=0,"",N($E$8)+SUM(G$16:G32)-SUM(I$16:I32))</f>
        <v/>
      </c>
      <c r="L32" s="24">
        <f>IF(COUNT(G32:J32)=0,"",N($E$9)+SUM(H$16:H32)-SUM(J$16:J32))</f>
        <v/>
      </c>
      <c r="M32" s="25">
        <f>IF(COUNT(G32:J32)=0,"",IF(B32="","Enter the date",IF(D32="","Enter who was paid or who paid",IF(F32="","Pick a head of account",IF(O32="?","Pick a head from the list",IF(AND(O32&lt;&gt;"C1",O32&lt;&gt;"C2",N(G32)+N(H32)&gt;0,N(I32)+N(J32)&gt;0),"Put money in and money out on separate rows",IF(K32&lt;0,"Cash in hand below zero: an entry is missing or wrong",IF(AND(O32="C1",ROUND(N(I32)-N(H32),2)&lt;&gt;0),"Cash deposited: cash out and bank in should be equal",IF(AND(O32="C2",ROUND(N(J32)-N(G32),2)&lt;&gt;0),"Cash withdrawn: bank out and cash in should be equal",IF(P32&gt;10000,"Cash paid to this party today is over ₹10,000: not deductible, s.36(4)",IF(Q32&gt;35000,"Cash freight to this transporter today is over ₹35,000: not deductible, s.36(6)",IF(R32&gt;10000,"Asset paid in cash over ₹10,000 today: left out of its cost, s.39(2)",IF(AND(O32="T",N(G32)&gt;=20000),"Loan of ₹20,000 or more taken in cash: barred, s.185",IF(AND(O32="L",N(I32)&gt;=20000),"Loan of ₹20,000 or more repaid in cash: barred, s.188",IF(S32&gt;=200000,"₹2,00,000 or more in cash from this party today: barred, s.186",IF(T32&gt;=200000,"₹2,00,000 or more in cash for this event or order: barred, s.186","OK"))))))))))))))))</f>
        <v/>
      </c>
      <c r="O32">
        <f>IF(F32="","",IFERROR(VLOOKUP(F32,Lists!$A$2:$B$22,2,FALSE),"?"))</f>
        <v/>
      </c>
      <c r="P32">
        <f>IF(OR(O32&lt;&gt;"E",N(I32)=0),0,SUMIFS($I$16:$I$315,$B$16:$B$315,B32,$D$16:$D$315,D32,$O$16:$O$315,"E"))</f>
        <v/>
      </c>
      <c r="Q32">
        <f>IF(OR(O32&lt;&gt;"F",N(I32)=0),0,SUMIFS($I$16:$I$315,$B$16:$B$315,B32,$D$16:$D$315,D32,$O$16:$O$315,"F"))</f>
        <v/>
      </c>
      <c r="R32">
        <f>IF(OR(O32&lt;&gt;"A",N(I32)=0),0,SUMIFS($I$16:$I$315,$B$16:$B$315,B32,$D$16:$D$315,D32,$O$16:$O$315,"A"))</f>
        <v/>
      </c>
      <c r="S32">
        <f>IF(OR(O32&lt;&gt;"S",N(G32)=0),0,SUMIFS($G$16:$G$315,$B$16:$B$315,B32,$D$16:$D$315,D32,$O$16:$O$315,"S"))</f>
        <v/>
      </c>
      <c r="T32">
        <f>IF(OR(O32&lt;&gt;"S",E32="",N(G32)=0),0,SUMIFS($G$16:$G$315,$E$16:$E$315,E32,$O$16:$O$315,"S"))</f>
        <v/>
      </c>
      <c r="U32">
        <f>IF(O32="C2",0,N(G32))</f>
        <v/>
      </c>
      <c r="V32">
        <f>IF(O32="C1",0,N(I32))</f>
        <v/>
      </c>
      <c r="W32">
        <f>IF(O32="C1",0,N(H32))</f>
        <v/>
      </c>
      <c r="X32">
        <f>IF(O32="C2",0,N(J32))</f>
        <v/>
      </c>
      <c r="Y32">
        <f>IF(OR(M32="",M32="OK"),0,1)</f>
        <v/>
      </c>
    </row>
    <row r="33" ht="18" customHeight="1">
      <c r="B33" s="21" t="n">
        <v>46118</v>
      </c>
      <c r="C33" s="22" t="inlineStr">
        <is>
          <t>A-002</t>
        </is>
      </c>
      <c r="D33" s="14" t="inlineStr">
        <is>
          <t>Customer: engagement party</t>
        </is>
      </c>
      <c r="E33" s="22" t="inlineStr">
        <is>
          <t>PARTY-01</t>
        </is>
      </c>
      <c r="F33" s="14" t="inlineStr">
        <is>
          <t>Received from customer</t>
        </is>
      </c>
      <c r="G33" s="23" t="n">
        <v>70000</v>
      </c>
      <c r="H33" s="23" t="n"/>
      <c r="I33" s="23" t="n"/>
      <c r="J33" s="23" t="n"/>
      <c r="K33" s="24">
        <f>IF(COUNT(G33:J33)=0,"",N($E$8)+SUM(G$16:G33)-SUM(I$16:I33))</f>
        <v/>
      </c>
      <c r="L33" s="24">
        <f>IF(COUNT(G33:J33)=0,"",N($E$9)+SUM(H$16:H33)-SUM(J$16:J33))</f>
        <v/>
      </c>
      <c r="M33" s="25">
        <f>IF(COUNT(G33:J33)=0,"",IF(B33="","Enter the date",IF(D33="","Enter who was paid or who paid",IF(F33="","Pick a head of account",IF(O33="?","Pick a head from the list",IF(AND(O33&lt;&gt;"C1",O33&lt;&gt;"C2",N(G33)+N(H33)&gt;0,N(I33)+N(J33)&gt;0),"Put money in and money out on separate rows",IF(K33&lt;0,"Cash in hand below zero: an entry is missing or wrong",IF(AND(O33="C1",ROUND(N(I33)-N(H33),2)&lt;&gt;0),"Cash deposited: cash out and bank in should be equal",IF(AND(O33="C2",ROUND(N(J33)-N(G33),2)&lt;&gt;0),"Cash withdrawn: bank out and cash in should be equal",IF(P33&gt;10000,"Cash paid to this party today is over ₹10,000: not deductible, s.36(4)",IF(Q33&gt;35000,"Cash freight to this transporter today is over ₹35,000: not deductible, s.36(6)",IF(R33&gt;10000,"Asset paid in cash over ₹10,000 today: left out of its cost, s.39(2)",IF(AND(O33="T",N(G33)&gt;=20000),"Loan of ₹20,000 or more taken in cash: barred, s.185",IF(AND(O33="L",N(I33)&gt;=20000),"Loan of ₹20,000 or more repaid in cash: barred, s.188",IF(S33&gt;=200000,"₹2,00,000 or more in cash from this party today: barred, s.186",IF(T33&gt;=200000,"₹2,00,000 or more in cash for this event or order: barred, s.186","OK"))))))))))))))))</f>
        <v/>
      </c>
      <c r="O33">
        <f>IF(F33="","",IFERROR(VLOOKUP(F33,Lists!$A$2:$B$22,2,FALSE),"?"))</f>
        <v/>
      </c>
      <c r="P33">
        <f>IF(OR(O33&lt;&gt;"E",N(I33)=0),0,SUMIFS($I$16:$I$315,$B$16:$B$315,B33,$D$16:$D$315,D33,$O$16:$O$315,"E"))</f>
        <v/>
      </c>
      <c r="Q33">
        <f>IF(OR(O33&lt;&gt;"F",N(I33)=0),0,SUMIFS($I$16:$I$315,$B$16:$B$315,B33,$D$16:$D$315,D33,$O$16:$O$315,"F"))</f>
        <v/>
      </c>
      <c r="R33">
        <f>IF(OR(O33&lt;&gt;"A",N(I33)=0),0,SUMIFS($I$16:$I$315,$B$16:$B$315,B33,$D$16:$D$315,D33,$O$16:$O$315,"A"))</f>
        <v/>
      </c>
      <c r="S33">
        <f>IF(OR(O33&lt;&gt;"S",N(G33)=0),0,SUMIFS($G$16:$G$315,$B$16:$B$315,B33,$D$16:$D$315,D33,$O$16:$O$315,"S"))</f>
        <v/>
      </c>
      <c r="T33">
        <f>IF(OR(O33&lt;&gt;"S",E33="",N(G33)=0),0,SUMIFS($G$16:$G$315,$E$16:$E$315,E33,$O$16:$O$315,"S"))</f>
        <v/>
      </c>
      <c r="U33">
        <f>IF(O33="C2",0,N(G33))</f>
        <v/>
      </c>
      <c r="V33">
        <f>IF(O33="C1",0,N(I33))</f>
        <v/>
      </c>
      <c r="W33">
        <f>IF(O33="C1",0,N(H33))</f>
        <v/>
      </c>
      <c r="X33">
        <f>IF(O33="C2",0,N(J33))</f>
        <v/>
      </c>
      <c r="Y33">
        <f>IF(OR(M33="",M33="OK"),0,1)</f>
        <v/>
      </c>
    </row>
    <row r="34" ht="18" customHeight="1">
      <c r="B34" s="21" t="n">
        <v>46118</v>
      </c>
      <c r="C34" s="22" t="inlineStr">
        <is>
          <t>C-002</t>
        </is>
      </c>
      <c r="D34" s="14" t="inlineStr">
        <is>
          <t>Bank: cash deposited</t>
        </is>
      </c>
      <c r="E34" s="22" t="n"/>
      <c r="F34" s="14" t="inlineStr">
        <is>
          <t>Cash deposited in bank</t>
        </is>
      </c>
      <c r="G34" s="23" t="n"/>
      <c r="H34" s="23" t="n">
        <v>200000</v>
      </c>
      <c r="I34" s="23" t="n">
        <v>200000</v>
      </c>
      <c r="J34" s="23" t="n"/>
      <c r="K34" s="24">
        <f>IF(COUNT(G34:J34)=0,"",N($E$8)+SUM(G$16:G34)-SUM(I$16:I34))</f>
        <v/>
      </c>
      <c r="L34" s="24">
        <f>IF(COUNT(G34:J34)=0,"",N($E$9)+SUM(H$16:H34)-SUM(J$16:J34))</f>
        <v/>
      </c>
      <c r="M34" s="25">
        <f>IF(COUNT(G34:J34)=0,"",IF(B34="","Enter the date",IF(D34="","Enter who was paid or who paid",IF(F34="","Pick a head of account",IF(O34="?","Pick a head from the list",IF(AND(O34&lt;&gt;"C1",O34&lt;&gt;"C2",N(G34)+N(H34)&gt;0,N(I34)+N(J34)&gt;0),"Put money in and money out on separate rows",IF(K34&lt;0,"Cash in hand below zero: an entry is missing or wrong",IF(AND(O34="C1",ROUND(N(I34)-N(H34),2)&lt;&gt;0),"Cash deposited: cash out and bank in should be equal",IF(AND(O34="C2",ROUND(N(J34)-N(G34),2)&lt;&gt;0),"Cash withdrawn: bank out and cash in should be equal",IF(P34&gt;10000,"Cash paid to this party today is over ₹10,000: not deductible, s.36(4)",IF(Q34&gt;35000,"Cash freight to this transporter today is over ₹35,000: not deductible, s.36(6)",IF(R34&gt;10000,"Asset paid in cash over ₹10,000 today: left out of its cost, s.39(2)",IF(AND(O34="T",N(G34)&gt;=20000),"Loan of ₹20,000 or more taken in cash: barred, s.185",IF(AND(O34="L",N(I34)&gt;=20000),"Loan of ₹20,000 or more repaid in cash: barred, s.188",IF(S34&gt;=200000,"₹2,00,000 or more in cash from this party today: barred, s.186",IF(T34&gt;=200000,"₹2,00,000 or more in cash for this event or order: barred, s.186","OK"))))))))))))))))</f>
        <v/>
      </c>
      <c r="O34">
        <f>IF(F34="","",IFERROR(VLOOKUP(F34,Lists!$A$2:$B$22,2,FALSE),"?"))</f>
        <v/>
      </c>
      <c r="P34">
        <f>IF(OR(O34&lt;&gt;"E",N(I34)=0),0,SUMIFS($I$16:$I$315,$B$16:$B$315,B34,$D$16:$D$315,D34,$O$16:$O$315,"E"))</f>
        <v/>
      </c>
      <c r="Q34">
        <f>IF(OR(O34&lt;&gt;"F",N(I34)=0),0,SUMIFS($I$16:$I$315,$B$16:$B$315,B34,$D$16:$D$315,D34,$O$16:$O$315,"F"))</f>
        <v/>
      </c>
      <c r="R34">
        <f>IF(OR(O34&lt;&gt;"A",N(I34)=0),0,SUMIFS($I$16:$I$315,$B$16:$B$315,B34,$D$16:$D$315,D34,$O$16:$O$315,"A"))</f>
        <v/>
      </c>
      <c r="S34">
        <f>IF(OR(O34&lt;&gt;"S",N(G34)=0),0,SUMIFS($G$16:$G$315,$B$16:$B$315,B34,$D$16:$D$315,D34,$O$16:$O$315,"S"))</f>
        <v/>
      </c>
      <c r="T34">
        <f>IF(OR(O34&lt;&gt;"S",E34="",N(G34)=0),0,SUMIFS($G$16:$G$315,$E$16:$E$315,E34,$O$16:$O$315,"S"))</f>
        <v/>
      </c>
      <c r="U34">
        <f>IF(O34="C2",0,N(G34))</f>
        <v/>
      </c>
      <c r="V34">
        <f>IF(O34="C1",0,N(I34))</f>
        <v/>
      </c>
      <c r="W34">
        <f>IF(O34="C1",0,N(H34))</f>
        <v/>
      </c>
      <c r="X34">
        <f>IF(O34="C2",0,N(J34))</f>
        <v/>
      </c>
      <c r="Y34">
        <f>IF(OR(M34="",M34="OK"),0,1)</f>
        <v/>
      </c>
    </row>
    <row r="35" ht="18" customHeight="1">
      <c r="B35" s="21" t="n">
        <v>46118</v>
      </c>
      <c r="C35" s="22" t="inlineStr">
        <is>
          <t>P-010</t>
        </is>
      </c>
      <c r="D35" s="14" t="inlineStr">
        <is>
          <t>Petty cash float</t>
        </is>
      </c>
      <c r="E35" s="22" t="n"/>
      <c r="F35" s="14" t="inlineStr">
        <is>
          <t>Petty cash top-up</t>
        </is>
      </c>
      <c r="G35" s="23" t="n"/>
      <c r="H35" s="23" t="n"/>
      <c r="I35" s="23" t="n">
        <v>2660</v>
      </c>
      <c r="J35" s="23" t="n"/>
      <c r="K35" s="24">
        <f>IF(COUNT(G35:J35)=0,"",N($E$8)+SUM(G$16:G35)-SUM(I$16:I35))</f>
        <v/>
      </c>
      <c r="L35" s="24">
        <f>IF(COUNT(G35:J35)=0,"",N($E$9)+SUM(H$16:H35)-SUM(J$16:J35))</f>
        <v/>
      </c>
      <c r="M35" s="25">
        <f>IF(COUNT(G35:J35)=0,"",IF(B35="","Enter the date",IF(D35="","Enter who was paid or who paid",IF(F35="","Pick a head of account",IF(O35="?","Pick a head from the list",IF(AND(O35&lt;&gt;"C1",O35&lt;&gt;"C2",N(G35)+N(H35)&gt;0,N(I35)+N(J35)&gt;0),"Put money in and money out on separate rows",IF(K35&lt;0,"Cash in hand below zero: an entry is missing or wrong",IF(AND(O35="C1",ROUND(N(I35)-N(H35),2)&lt;&gt;0),"Cash deposited: cash out and bank in should be equal",IF(AND(O35="C2",ROUND(N(J35)-N(G35),2)&lt;&gt;0),"Cash withdrawn: bank out and cash in should be equal",IF(P35&gt;10000,"Cash paid to this party today is over ₹10,000: not deductible, s.36(4)",IF(Q35&gt;35000,"Cash freight to this transporter today is over ₹35,000: not deductible, s.36(6)",IF(R35&gt;10000,"Asset paid in cash over ₹10,000 today: left out of its cost, s.39(2)",IF(AND(O35="T",N(G35)&gt;=20000),"Loan of ₹20,000 or more taken in cash: barred, s.185",IF(AND(O35="L",N(I35)&gt;=20000),"Loan of ₹20,000 or more repaid in cash: barred, s.188",IF(S35&gt;=200000,"₹2,00,000 or more in cash from this party today: barred, s.186",IF(T35&gt;=200000,"₹2,00,000 or more in cash for this event or order: barred, s.186","OK"))))))))))))))))</f>
        <v/>
      </c>
      <c r="O35">
        <f>IF(F35="","",IFERROR(VLOOKUP(F35,Lists!$A$2:$B$22,2,FALSE),"?"))</f>
        <v/>
      </c>
      <c r="P35">
        <f>IF(OR(O35&lt;&gt;"E",N(I35)=0),0,SUMIFS($I$16:$I$315,$B$16:$B$315,B35,$D$16:$D$315,D35,$O$16:$O$315,"E"))</f>
        <v/>
      </c>
      <c r="Q35">
        <f>IF(OR(O35&lt;&gt;"F",N(I35)=0),0,SUMIFS($I$16:$I$315,$B$16:$B$315,B35,$D$16:$D$315,D35,$O$16:$O$315,"F"))</f>
        <v/>
      </c>
      <c r="R35">
        <f>IF(OR(O35&lt;&gt;"A",N(I35)=0),0,SUMIFS($I$16:$I$315,$B$16:$B$315,B35,$D$16:$D$315,D35,$O$16:$O$315,"A"))</f>
        <v/>
      </c>
      <c r="S35">
        <f>IF(OR(O35&lt;&gt;"S",N(G35)=0),0,SUMIFS($G$16:$G$315,$B$16:$B$315,B35,$D$16:$D$315,D35,$O$16:$O$315,"S"))</f>
        <v/>
      </c>
      <c r="T35">
        <f>IF(OR(O35&lt;&gt;"S",E35="",N(G35)=0),0,SUMIFS($G$16:$G$315,$E$16:$E$315,E35,$O$16:$O$315,"S"))</f>
        <v/>
      </c>
      <c r="U35">
        <f>IF(O35="C2",0,N(G35))</f>
        <v/>
      </c>
      <c r="V35">
        <f>IF(O35="C1",0,N(I35))</f>
        <v/>
      </c>
      <c r="W35">
        <f>IF(O35="C1",0,N(H35))</f>
        <v/>
      </c>
      <c r="X35">
        <f>IF(O35="C2",0,N(J35))</f>
        <v/>
      </c>
      <c r="Y35">
        <f>IF(OR(M35="",M35="OK"),0,1)</f>
        <v/>
      </c>
    </row>
    <row r="36" ht="18" customHeight="1">
      <c r="B36" s="21" t="n">
        <v>46118</v>
      </c>
      <c r="C36" s="22" t="inlineStr">
        <is>
          <t>P-011</t>
        </is>
      </c>
      <c r="D36" s="14" t="inlineStr">
        <is>
          <t>Owner</t>
        </is>
      </c>
      <c r="E36" s="22" t="n"/>
      <c r="F36" s="14" t="inlineStr">
        <is>
          <t>Owner's drawings</t>
        </is>
      </c>
      <c r="G36" s="23" t="n"/>
      <c r="H36" s="23" t="n"/>
      <c r="I36" s="23" t="n">
        <v>10000</v>
      </c>
      <c r="J36" s="23" t="n"/>
      <c r="K36" s="24">
        <f>IF(COUNT(G36:J36)=0,"",N($E$8)+SUM(G$16:G36)-SUM(I$16:I36))</f>
        <v/>
      </c>
      <c r="L36" s="24">
        <f>IF(COUNT(G36:J36)=0,"",N($E$9)+SUM(H$16:H36)-SUM(J$16:J36))</f>
        <v/>
      </c>
      <c r="M36" s="25">
        <f>IF(COUNT(G36:J36)=0,"",IF(B36="","Enter the date",IF(D36="","Enter who was paid or who paid",IF(F36="","Pick a head of account",IF(O36="?","Pick a head from the list",IF(AND(O36&lt;&gt;"C1",O36&lt;&gt;"C2",N(G36)+N(H36)&gt;0,N(I36)+N(J36)&gt;0),"Put money in and money out on separate rows",IF(K36&lt;0,"Cash in hand below zero: an entry is missing or wrong",IF(AND(O36="C1",ROUND(N(I36)-N(H36),2)&lt;&gt;0),"Cash deposited: cash out and bank in should be equal",IF(AND(O36="C2",ROUND(N(J36)-N(G36),2)&lt;&gt;0),"Cash withdrawn: bank out and cash in should be equal",IF(P36&gt;10000,"Cash paid to this party today is over ₹10,000: not deductible, s.36(4)",IF(Q36&gt;35000,"Cash freight to this transporter today is over ₹35,000: not deductible, s.36(6)",IF(R36&gt;10000,"Asset paid in cash over ₹10,000 today: left out of its cost, s.39(2)",IF(AND(O36="T",N(G36)&gt;=20000),"Loan of ₹20,000 or more taken in cash: barred, s.185",IF(AND(O36="L",N(I36)&gt;=20000),"Loan of ₹20,000 or more repaid in cash: barred, s.188",IF(S36&gt;=200000,"₹2,00,000 or more in cash from this party today: barred, s.186",IF(T36&gt;=200000,"₹2,00,000 or more in cash for this event or order: barred, s.186","OK"))))))))))))))))</f>
        <v/>
      </c>
      <c r="O36">
        <f>IF(F36="","",IFERROR(VLOOKUP(F36,Lists!$A$2:$B$22,2,FALSE),"?"))</f>
        <v/>
      </c>
      <c r="P36">
        <f>IF(OR(O36&lt;&gt;"E",N(I36)=0),0,SUMIFS($I$16:$I$315,$B$16:$B$315,B36,$D$16:$D$315,D36,$O$16:$O$315,"E"))</f>
        <v/>
      </c>
      <c r="Q36">
        <f>IF(OR(O36&lt;&gt;"F",N(I36)=0),0,SUMIFS($I$16:$I$315,$B$16:$B$315,B36,$D$16:$D$315,D36,$O$16:$O$315,"F"))</f>
        <v/>
      </c>
      <c r="R36">
        <f>IF(OR(O36&lt;&gt;"A",N(I36)=0),0,SUMIFS($I$16:$I$315,$B$16:$B$315,B36,$D$16:$D$315,D36,$O$16:$O$315,"A"))</f>
        <v/>
      </c>
      <c r="S36">
        <f>IF(OR(O36&lt;&gt;"S",N(G36)=0),0,SUMIFS($G$16:$G$315,$B$16:$B$315,B36,$D$16:$D$315,D36,$O$16:$O$315,"S"))</f>
        <v/>
      </c>
      <c r="T36">
        <f>IF(OR(O36&lt;&gt;"S",E36="",N(G36)=0),0,SUMIFS($G$16:$G$315,$E$16:$E$315,E36,$O$16:$O$315,"S"))</f>
        <v/>
      </c>
      <c r="U36">
        <f>IF(O36="C2",0,N(G36))</f>
        <v/>
      </c>
      <c r="V36">
        <f>IF(O36="C1",0,N(I36))</f>
        <v/>
      </c>
      <c r="W36">
        <f>IF(O36="C1",0,N(H36))</f>
        <v/>
      </c>
      <c r="X36">
        <f>IF(O36="C2",0,N(J36))</f>
        <v/>
      </c>
      <c r="Y36">
        <f>IF(OR(M36="",M36="OK"),0,1)</f>
        <v/>
      </c>
    </row>
    <row r="37" ht="31" customHeight="1">
      <c r="B37" s="21" t="n">
        <v>46119</v>
      </c>
      <c r="C37" s="22" t="inlineStr">
        <is>
          <t>S-006</t>
        </is>
      </c>
      <c r="D37" s="14" t="inlineStr">
        <is>
          <t>Counter sales: cash</t>
        </is>
      </c>
      <c r="E37" s="22" t="n"/>
      <c r="F37" s="14" t="inlineStr">
        <is>
          <t>Counter sales: day's total (many customers)</t>
        </is>
      </c>
      <c r="G37" s="23" t="n">
        <v>21300</v>
      </c>
      <c r="H37" s="23" t="n"/>
      <c r="I37" s="23" t="n"/>
      <c r="J37" s="23" t="n"/>
      <c r="K37" s="24">
        <f>IF(COUNT(G37:J37)=0,"",N($E$8)+SUM(G$16:G37)-SUM(I$16:I37))</f>
        <v/>
      </c>
      <c r="L37" s="24">
        <f>IF(COUNT(G37:J37)=0,"",N($E$9)+SUM(H$16:H37)-SUM(J$16:J37))</f>
        <v/>
      </c>
      <c r="M37" s="25">
        <f>IF(COUNT(G37:J37)=0,"",IF(B37="","Enter the date",IF(D37="","Enter who was paid or who paid",IF(F37="","Pick a head of account",IF(O37="?","Pick a head from the list",IF(AND(O37&lt;&gt;"C1",O37&lt;&gt;"C2",N(G37)+N(H37)&gt;0,N(I37)+N(J37)&gt;0),"Put money in and money out on separate rows",IF(K37&lt;0,"Cash in hand below zero: an entry is missing or wrong",IF(AND(O37="C1",ROUND(N(I37)-N(H37),2)&lt;&gt;0),"Cash deposited: cash out and bank in should be equal",IF(AND(O37="C2",ROUND(N(J37)-N(G37),2)&lt;&gt;0),"Cash withdrawn: bank out and cash in should be equal",IF(P37&gt;10000,"Cash paid to this party today is over ₹10,000: not deductible, s.36(4)",IF(Q37&gt;35000,"Cash freight to this transporter today is over ₹35,000: not deductible, s.36(6)",IF(R37&gt;10000,"Asset paid in cash over ₹10,000 today: left out of its cost, s.39(2)",IF(AND(O37="T",N(G37)&gt;=20000),"Loan of ₹20,000 or more taken in cash: barred, s.185",IF(AND(O37="L",N(I37)&gt;=20000),"Loan of ₹20,000 or more repaid in cash: barred, s.188",IF(S37&gt;=200000,"₹2,00,000 or more in cash from this party today: barred, s.186",IF(T37&gt;=200000,"₹2,00,000 or more in cash for this event or order: barred, s.186","OK"))))))))))))))))</f>
        <v/>
      </c>
      <c r="O37">
        <f>IF(F37="","",IFERROR(VLOOKUP(F37,Lists!$A$2:$B$22,2,FALSE),"?"))</f>
        <v/>
      </c>
      <c r="P37">
        <f>IF(OR(O37&lt;&gt;"E",N(I37)=0),0,SUMIFS($I$16:$I$315,$B$16:$B$315,B37,$D$16:$D$315,D37,$O$16:$O$315,"E"))</f>
        <v/>
      </c>
      <c r="Q37">
        <f>IF(OR(O37&lt;&gt;"F",N(I37)=0),0,SUMIFS($I$16:$I$315,$B$16:$B$315,B37,$D$16:$D$315,D37,$O$16:$O$315,"F"))</f>
        <v/>
      </c>
      <c r="R37">
        <f>IF(OR(O37&lt;&gt;"A",N(I37)=0),0,SUMIFS($I$16:$I$315,$B$16:$B$315,B37,$D$16:$D$315,D37,$O$16:$O$315,"A"))</f>
        <v/>
      </c>
      <c r="S37">
        <f>IF(OR(O37&lt;&gt;"S",N(G37)=0),0,SUMIFS($G$16:$G$315,$B$16:$B$315,B37,$D$16:$D$315,D37,$O$16:$O$315,"S"))</f>
        <v/>
      </c>
      <c r="T37">
        <f>IF(OR(O37&lt;&gt;"S",E37="",N(G37)=0),0,SUMIFS($G$16:$G$315,$E$16:$E$315,E37,$O$16:$O$315,"S"))</f>
        <v/>
      </c>
      <c r="U37">
        <f>IF(O37="C2",0,N(G37))</f>
        <v/>
      </c>
      <c r="V37">
        <f>IF(O37="C1",0,N(I37))</f>
        <v/>
      </c>
      <c r="W37">
        <f>IF(O37="C1",0,N(H37))</f>
        <v/>
      </c>
      <c r="X37">
        <f>IF(O37="C2",0,N(J37))</f>
        <v/>
      </c>
      <c r="Y37">
        <f>IF(OR(M37="",M37="OK"),0,1)</f>
        <v/>
      </c>
    </row>
    <row r="38" ht="31" customHeight="1">
      <c r="B38" s="21" t="n">
        <v>46119</v>
      </c>
      <c r="C38" s="22" t="inlineStr">
        <is>
          <t>S-007</t>
        </is>
      </c>
      <c r="D38" s="14" t="inlineStr">
        <is>
          <t>Counter sales: UPI and card</t>
        </is>
      </c>
      <c r="E38" s="22" t="n"/>
      <c r="F38" s="14" t="inlineStr">
        <is>
          <t>Counter sales: day's total (many customers)</t>
        </is>
      </c>
      <c r="G38" s="23" t="n"/>
      <c r="H38" s="23" t="n">
        <v>35900</v>
      </c>
      <c r="I38" s="23" t="n"/>
      <c r="J38" s="23" t="n"/>
      <c r="K38" s="24">
        <f>IF(COUNT(G38:J38)=0,"",N($E$8)+SUM(G$16:G38)-SUM(I$16:I38))</f>
        <v/>
      </c>
      <c r="L38" s="24">
        <f>IF(COUNT(G38:J38)=0,"",N($E$9)+SUM(H$16:H38)-SUM(J$16:J38))</f>
        <v/>
      </c>
      <c r="M38" s="25">
        <f>IF(COUNT(G38:J38)=0,"",IF(B38="","Enter the date",IF(D38="","Enter who was paid or who paid",IF(F38="","Pick a head of account",IF(O38="?","Pick a head from the list",IF(AND(O38&lt;&gt;"C1",O38&lt;&gt;"C2",N(G38)+N(H38)&gt;0,N(I38)+N(J38)&gt;0),"Put money in and money out on separate rows",IF(K38&lt;0,"Cash in hand below zero: an entry is missing or wrong",IF(AND(O38="C1",ROUND(N(I38)-N(H38),2)&lt;&gt;0),"Cash deposited: cash out and bank in should be equal",IF(AND(O38="C2",ROUND(N(J38)-N(G38),2)&lt;&gt;0),"Cash withdrawn: bank out and cash in should be equal",IF(P38&gt;10000,"Cash paid to this party today is over ₹10,000: not deductible, s.36(4)",IF(Q38&gt;35000,"Cash freight to this transporter today is over ₹35,000: not deductible, s.36(6)",IF(R38&gt;10000,"Asset paid in cash over ₹10,000 today: left out of its cost, s.39(2)",IF(AND(O38="T",N(G38)&gt;=20000),"Loan of ₹20,000 or more taken in cash: barred, s.185",IF(AND(O38="L",N(I38)&gt;=20000),"Loan of ₹20,000 or more repaid in cash: barred, s.188",IF(S38&gt;=200000,"₹2,00,000 or more in cash from this party today: barred, s.186",IF(T38&gt;=200000,"₹2,00,000 or more in cash for this event or order: barred, s.186","OK"))))))))))))))))</f>
        <v/>
      </c>
      <c r="O38">
        <f>IF(F38="","",IFERROR(VLOOKUP(F38,Lists!$A$2:$B$22,2,FALSE),"?"))</f>
        <v/>
      </c>
      <c r="P38">
        <f>IF(OR(O38&lt;&gt;"E",N(I38)=0),0,SUMIFS($I$16:$I$315,$B$16:$B$315,B38,$D$16:$D$315,D38,$O$16:$O$315,"E"))</f>
        <v/>
      </c>
      <c r="Q38">
        <f>IF(OR(O38&lt;&gt;"F",N(I38)=0),0,SUMIFS($I$16:$I$315,$B$16:$B$315,B38,$D$16:$D$315,D38,$O$16:$O$315,"F"))</f>
        <v/>
      </c>
      <c r="R38">
        <f>IF(OR(O38&lt;&gt;"A",N(I38)=0),0,SUMIFS($I$16:$I$315,$B$16:$B$315,B38,$D$16:$D$315,D38,$O$16:$O$315,"A"))</f>
        <v/>
      </c>
      <c r="S38">
        <f>IF(OR(O38&lt;&gt;"S",N(G38)=0),0,SUMIFS($G$16:$G$315,$B$16:$B$315,B38,$D$16:$D$315,D38,$O$16:$O$315,"S"))</f>
        <v/>
      </c>
      <c r="T38">
        <f>IF(OR(O38&lt;&gt;"S",E38="",N(G38)=0),0,SUMIFS($G$16:$G$315,$E$16:$E$315,E38,$O$16:$O$315,"S"))</f>
        <v/>
      </c>
      <c r="U38">
        <f>IF(O38="C2",0,N(G38))</f>
        <v/>
      </c>
      <c r="V38">
        <f>IF(O38="C1",0,N(I38))</f>
        <v/>
      </c>
      <c r="W38">
        <f>IF(O38="C1",0,N(H38))</f>
        <v/>
      </c>
      <c r="X38">
        <f>IF(O38="C2",0,N(J38))</f>
        <v/>
      </c>
      <c r="Y38">
        <f>IF(OR(M38="",M38="OK"),0,1)</f>
        <v/>
      </c>
    </row>
    <row r="39">
      <c r="B39" s="21" t="n"/>
      <c r="C39" s="22" t="n"/>
      <c r="D39" s="14" t="n"/>
      <c r="E39" s="22" t="n"/>
      <c r="F39" s="14" t="n"/>
      <c r="G39" s="23" t="n"/>
      <c r="H39" s="23" t="n"/>
      <c r="I39" s="23" t="n"/>
      <c r="J39" s="23" t="n"/>
      <c r="K39" s="24">
        <f>IF(COUNT(G39:J39)=0,"",N($E$8)+SUM(G$16:G39)-SUM(I$16:I39))</f>
        <v/>
      </c>
      <c r="L39" s="24">
        <f>IF(COUNT(G39:J39)=0,"",N($E$9)+SUM(H$16:H39)-SUM(J$16:J39))</f>
        <v/>
      </c>
      <c r="M39" s="25">
        <f>IF(COUNT(G39:J39)=0,"",IF(B39="","Enter the date",IF(D39="","Enter who was paid or who paid",IF(F39="","Pick a head of account",IF(O39="?","Pick a head from the list",IF(AND(O39&lt;&gt;"C1",O39&lt;&gt;"C2",N(G39)+N(H39)&gt;0,N(I39)+N(J39)&gt;0),"Put money in and money out on separate rows",IF(K39&lt;0,"Cash in hand below zero: an entry is missing or wrong",IF(AND(O39="C1",ROUND(N(I39)-N(H39),2)&lt;&gt;0),"Cash deposited: cash out and bank in should be equal",IF(AND(O39="C2",ROUND(N(J39)-N(G39),2)&lt;&gt;0),"Cash withdrawn: bank out and cash in should be equal",IF(P39&gt;10000,"Cash paid to this party today is over ₹10,000: not deductible, s.36(4)",IF(Q39&gt;35000,"Cash freight to this transporter today is over ₹35,000: not deductible, s.36(6)",IF(R39&gt;10000,"Asset paid in cash over ₹10,000 today: left out of its cost, s.39(2)",IF(AND(O39="T",N(G39)&gt;=20000),"Loan of ₹20,000 or more taken in cash: barred, s.185",IF(AND(O39="L",N(I39)&gt;=20000),"Loan of ₹20,000 or more repaid in cash: barred, s.188",IF(S39&gt;=200000,"₹2,00,000 or more in cash from this party today: barred, s.186",IF(T39&gt;=200000,"₹2,00,000 or more in cash for this event or order: barred, s.186","OK"))))))))))))))))</f>
        <v/>
      </c>
      <c r="O39">
        <f>IF(F39="","",IFERROR(VLOOKUP(F39,Lists!$A$2:$B$22,2,FALSE),"?"))</f>
        <v/>
      </c>
      <c r="P39">
        <f>IF(OR(O39&lt;&gt;"E",N(I39)=0),0,SUMIFS($I$16:$I$315,$B$16:$B$315,B39,$D$16:$D$315,D39,$O$16:$O$315,"E"))</f>
        <v/>
      </c>
      <c r="Q39">
        <f>IF(OR(O39&lt;&gt;"F",N(I39)=0),0,SUMIFS($I$16:$I$315,$B$16:$B$315,B39,$D$16:$D$315,D39,$O$16:$O$315,"F"))</f>
        <v/>
      </c>
      <c r="R39">
        <f>IF(OR(O39&lt;&gt;"A",N(I39)=0),0,SUMIFS($I$16:$I$315,$B$16:$B$315,B39,$D$16:$D$315,D39,$O$16:$O$315,"A"))</f>
        <v/>
      </c>
      <c r="S39">
        <f>IF(OR(O39&lt;&gt;"S",N(G39)=0),0,SUMIFS($G$16:$G$315,$B$16:$B$315,B39,$D$16:$D$315,D39,$O$16:$O$315,"S"))</f>
        <v/>
      </c>
      <c r="T39">
        <f>IF(OR(O39&lt;&gt;"S",E39="",N(G39)=0),0,SUMIFS($G$16:$G$315,$E$16:$E$315,E39,$O$16:$O$315,"S"))</f>
        <v/>
      </c>
      <c r="U39">
        <f>IF(O39="C2",0,N(G39))</f>
        <v/>
      </c>
      <c r="V39">
        <f>IF(O39="C1",0,N(I39))</f>
        <v/>
      </c>
      <c r="W39">
        <f>IF(O39="C1",0,N(H39))</f>
        <v/>
      </c>
      <c r="X39">
        <f>IF(O39="C2",0,N(J39))</f>
        <v/>
      </c>
      <c r="Y39">
        <f>IF(OR(M39="",M39="OK"),0,1)</f>
        <v/>
      </c>
    </row>
    <row r="40">
      <c r="B40" s="21" t="n"/>
      <c r="C40" s="22" t="n"/>
      <c r="D40" s="14" t="n"/>
      <c r="E40" s="22" t="n"/>
      <c r="F40" s="14" t="n"/>
      <c r="G40" s="23" t="n"/>
      <c r="H40" s="23" t="n"/>
      <c r="I40" s="23" t="n"/>
      <c r="J40" s="23" t="n"/>
      <c r="K40" s="24">
        <f>IF(COUNT(G40:J40)=0,"",N($E$8)+SUM(G$16:G40)-SUM(I$16:I40))</f>
        <v/>
      </c>
      <c r="L40" s="24">
        <f>IF(COUNT(G40:J40)=0,"",N($E$9)+SUM(H$16:H40)-SUM(J$16:J40))</f>
        <v/>
      </c>
      <c r="M40" s="25">
        <f>IF(COUNT(G40:J40)=0,"",IF(B40="","Enter the date",IF(D40="","Enter who was paid or who paid",IF(F40="","Pick a head of account",IF(O40="?","Pick a head from the list",IF(AND(O40&lt;&gt;"C1",O40&lt;&gt;"C2",N(G40)+N(H40)&gt;0,N(I40)+N(J40)&gt;0),"Put money in and money out on separate rows",IF(K40&lt;0,"Cash in hand below zero: an entry is missing or wrong",IF(AND(O40="C1",ROUND(N(I40)-N(H40),2)&lt;&gt;0),"Cash deposited: cash out and bank in should be equal",IF(AND(O40="C2",ROUND(N(J40)-N(G40),2)&lt;&gt;0),"Cash withdrawn: bank out and cash in should be equal",IF(P40&gt;10000,"Cash paid to this party today is over ₹10,000: not deductible, s.36(4)",IF(Q40&gt;35000,"Cash freight to this transporter today is over ₹35,000: not deductible, s.36(6)",IF(R40&gt;10000,"Asset paid in cash over ₹10,000 today: left out of its cost, s.39(2)",IF(AND(O40="T",N(G40)&gt;=20000),"Loan of ₹20,000 or more taken in cash: barred, s.185",IF(AND(O40="L",N(I40)&gt;=20000),"Loan of ₹20,000 or more repaid in cash: barred, s.188",IF(S40&gt;=200000,"₹2,00,000 or more in cash from this party today: barred, s.186",IF(T40&gt;=200000,"₹2,00,000 or more in cash for this event or order: barred, s.186","OK"))))))))))))))))</f>
        <v/>
      </c>
      <c r="O40">
        <f>IF(F40="","",IFERROR(VLOOKUP(F40,Lists!$A$2:$B$22,2,FALSE),"?"))</f>
        <v/>
      </c>
      <c r="P40">
        <f>IF(OR(O40&lt;&gt;"E",N(I40)=0),0,SUMIFS($I$16:$I$315,$B$16:$B$315,B40,$D$16:$D$315,D40,$O$16:$O$315,"E"))</f>
        <v/>
      </c>
      <c r="Q40">
        <f>IF(OR(O40&lt;&gt;"F",N(I40)=0),0,SUMIFS($I$16:$I$315,$B$16:$B$315,B40,$D$16:$D$315,D40,$O$16:$O$315,"F"))</f>
        <v/>
      </c>
      <c r="R40">
        <f>IF(OR(O40&lt;&gt;"A",N(I40)=0),0,SUMIFS($I$16:$I$315,$B$16:$B$315,B40,$D$16:$D$315,D40,$O$16:$O$315,"A"))</f>
        <v/>
      </c>
      <c r="S40">
        <f>IF(OR(O40&lt;&gt;"S",N(G40)=0),0,SUMIFS($G$16:$G$315,$B$16:$B$315,B40,$D$16:$D$315,D40,$O$16:$O$315,"S"))</f>
        <v/>
      </c>
      <c r="T40">
        <f>IF(OR(O40&lt;&gt;"S",E40="",N(G40)=0),0,SUMIFS($G$16:$G$315,$E$16:$E$315,E40,$O$16:$O$315,"S"))</f>
        <v/>
      </c>
      <c r="U40">
        <f>IF(O40="C2",0,N(G40))</f>
        <v/>
      </c>
      <c r="V40">
        <f>IF(O40="C1",0,N(I40))</f>
        <v/>
      </c>
      <c r="W40">
        <f>IF(O40="C1",0,N(H40))</f>
        <v/>
      </c>
      <c r="X40">
        <f>IF(O40="C2",0,N(J40))</f>
        <v/>
      </c>
      <c r="Y40">
        <f>IF(OR(M40="",M40="OK"),0,1)</f>
        <v/>
      </c>
    </row>
    <row r="41">
      <c r="B41" s="21" t="n"/>
      <c r="C41" s="22" t="n"/>
      <c r="D41" s="14" t="n"/>
      <c r="E41" s="22" t="n"/>
      <c r="F41" s="14" t="n"/>
      <c r="G41" s="23" t="n"/>
      <c r="H41" s="23" t="n"/>
      <c r="I41" s="23" t="n"/>
      <c r="J41" s="23" t="n"/>
      <c r="K41" s="24">
        <f>IF(COUNT(G41:J41)=0,"",N($E$8)+SUM(G$16:G41)-SUM(I$16:I41))</f>
        <v/>
      </c>
      <c r="L41" s="24">
        <f>IF(COUNT(G41:J41)=0,"",N($E$9)+SUM(H$16:H41)-SUM(J$16:J41))</f>
        <v/>
      </c>
      <c r="M41" s="25">
        <f>IF(COUNT(G41:J41)=0,"",IF(B41="","Enter the date",IF(D41="","Enter who was paid or who paid",IF(F41="","Pick a head of account",IF(O41="?","Pick a head from the list",IF(AND(O41&lt;&gt;"C1",O41&lt;&gt;"C2",N(G41)+N(H41)&gt;0,N(I41)+N(J41)&gt;0),"Put money in and money out on separate rows",IF(K41&lt;0,"Cash in hand below zero: an entry is missing or wrong",IF(AND(O41="C1",ROUND(N(I41)-N(H41),2)&lt;&gt;0),"Cash deposited: cash out and bank in should be equal",IF(AND(O41="C2",ROUND(N(J41)-N(G41),2)&lt;&gt;0),"Cash withdrawn: bank out and cash in should be equal",IF(P41&gt;10000,"Cash paid to this party today is over ₹10,000: not deductible, s.36(4)",IF(Q41&gt;35000,"Cash freight to this transporter today is over ₹35,000: not deductible, s.36(6)",IF(R41&gt;10000,"Asset paid in cash over ₹10,000 today: left out of its cost, s.39(2)",IF(AND(O41="T",N(G41)&gt;=20000),"Loan of ₹20,000 or more taken in cash: barred, s.185",IF(AND(O41="L",N(I41)&gt;=20000),"Loan of ₹20,000 or more repaid in cash: barred, s.188",IF(S41&gt;=200000,"₹2,00,000 or more in cash from this party today: barred, s.186",IF(T41&gt;=200000,"₹2,00,000 or more in cash for this event or order: barred, s.186","OK"))))))))))))))))</f>
        <v/>
      </c>
      <c r="O41">
        <f>IF(F41="","",IFERROR(VLOOKUP(F41,Lists!$A$2:$B$22,2,FALSE),"?"))</f>
        <v/>
      </c>
      <c r="P41">
        <f>IF(OR(O41&lt;&gt;"E",N(I41)=0),0,SUMIFS($I$16:$I$315,$B$16:$B$315,B41,$D$16:$D$315,D41,$O$16:$O$315,"E"))</f>
        <v/>
      </c>
      <c r="Q41">
        <f>IF(OR(O41&lt;&gt;"F",N(I41)=0),0,SUMIFS($I$16:$I$315,$B$16:$B$315,B41,$D$16:$D$315,D41,$O$16:$O$315,"F"))</f>
        <v/>
      </c>
      <c r="R41">
        <f>IF(OR(O41&lt;&gt;"A",N(I41)=0),0,SUMIFS($I$16:$I$315,$B$16:$B$315,B41,$D$16:$D$315,D41,$O$16:$O$315,"A"))</f>
        <v/>
      </c>
      <c r="S41">
        <f>IF(OR(O41&lt;&gt;"S",N(G41)=0),0,SUMIFS($G$16:$G$315,$B$16:$B$315,B41,$D$16:$D$315,D41,$O$16:$O$315,"S"))</f>
        <v/>
      </c>
      <c r="T41">
        <f>IF(OR(O41&lt;&gt;"S",E41="",N(G41)=0),0,SUMIFS($G$16:$G$315,$E$16:$E$315,E41,$O$16:$O$315,"S"))</f>
        <v/>
      </c>
      <c r="U41">
        <f>IF(O41="C2",0,N(G41))</f>
        <v/>
      </c>
      <c r="V41">
        <f>IF(O41="C1",0,N(I41))</f>
        <v/>
      </c>
      <c r="W41">
        <f>IF(O41="C1",0,N(H41))</f>
        <v/>
      </c>
      <c r="X41">
        <f>IF(O41="C2",0,N(J41))</f>
        <v/>
      </c>
      <c r="Y41">
        <f>IF(OR(M41="",M41="OK"),0,1)</f>
        <v/>
      </c>
    </row>
    <row r="42">
      <c r="B42" s="21" t="n"/>
      <c r="C42" s="22" t="n"/>
      <c r="D42" s="14" t="n"/>
      <c r="E42" s="22" t="n"/>
      <c r="F42" s="14" t="n"/>
      <c r="G42" s="23" t="n"/>
      <c r="H42" s="23" t="n"/>
      <c r="I42" s="23" t="n"/>
      <c r="J42" s="23" t="n"/>
      <c r="K42" s="24">
        <f>IF(COUNT(G42:J42)=0,"",N($E$8)+SUM(G$16:G42)-SUM(I$16:I42))</f>
        <v/>
      </c>
      <c r="L42" s="24">
        <f>IF(COUNT(G42:J42)=0,"",N($E$9)+SUM(H$16:H42)-SUM(J$16:J42))</f>
        <v/>
      </c>
      <c r="M42" s="25">
        <f>IF(COUNT(G42:J42)=0,"",IF(B42="","Enter the date",IF(D42="","Enter who was paid or who paid",IF(F42="","Pick a head of account",IF(O42="?","Pick a head from the list",IF(AND(O42&lt;&gt;"C1",O42&lt;&gt;"C2",N(G42)+N(H42)&gt;0,N(I42)+N(J42)&gt;0),"Put money in and money out on separate rows",IF(K42&lt;0,"Cash in hand below zero: an entry is missing or wrong",IF(AND(O42="C1",ROUND(N(I42)-N(H42),2)&lt;&gt;0),"Cash deposited: cash out and bank in should be equal",IF(AND(O42="C2",ROUND(N(J42)-N(G42),2)&lt;&gt;0),"Cash withdrawn: bank out and cash in should be equal",IF(P42&gt;10000,"Cash paid to this party today is over ₹10,000: not deductible, s.36(4)",IF(Q42&gt;35000,"Cash freight to this transporter today is over ₹35,000: not deductible, s.36(6)",IF(R42&gt;10000,"Asset paid in cash over ₹10,000 today: left out of its cost, s.39(2)",IF(AND(O42="T",N(G42)&gt;=20000),"Loan of ₹20,000 or more taken in cash: barred, s.185",IF(AND(O42="L",N(I42)&gt;=20000),"Loan of ₹20,000 or more repaid in cash: barred, s.188",IF(S42&gt;=200000,"₹2,00,000 or more in cash from this party today: barred, s.186",IF(T42&gt;=200000,"₹2,00,000 or more in cash for this event or order: barred, s.186","OK"))))))))))))))))</f>
        <v/>
      </c>
      <c r="O42">
        <f>IF(F42="","",IFERROR(VLOOKUP(F42,Lists!$A$2:$B$22,2,FALSE),"?"))</f>
        <v/>
      </c>
      <c r="P42">
        <f>IF(OR(O42&lt;&gt;"E",N(I42)=0),0,SUMIFS($I$16:$I$315,$B$16:$B$315,B42,$D$16:$D$315,D42,$O$16:$O$315,"E"))</f>
        <v/>
      </c>
      <c r="Q42">
        <f>IF(OR(O42&lt;&gt;"F",N(I42)=0),0,SUMIFS($I$16:$I$315,$B$16:$B$315,B42,$D$16:$D$315,D42,$O$16:$O$315,"F"))</f>
        <v/>
      </c>
      <c r="R42">
        <f>IF(OR(O42&lt;&gt;"A",N(I42)=0),0,SUMIFS($I$16:$I$315,$B$16:$B$315,B42,$D$16:$D$315,D42,$O$16:$O$315,"A"))</f>
        <v/>
      </c>
      <c r="S42">
        <f>IF(OR(O42&lt;&gt;"S",N(G42)=0),0,SUMIFS($G$16:$G$315,$B$16:$B$315,B42,$D$16:$D$315,D42,$O$16:$O$315,"S"))</f>
        <v/>
      </c>
      <c r="T42">
        <f>IF(OR(O42&lt;&gt;"S",E42="",N(G42)=0),0,SUMIFS($G$16:$G$315,$E$16:$E$315,E42,$O$16:$O$315,"S"))</f>
        <v/>
      </c>
      <c r="U42">
        <f>IF(O42="C2",0,N(G42))</f>
        <v/>
      </c>
      <c r="V42">
        <f>IF(O42="C1",0,N(I42))</f>
        <v/>
      </c>
      <c r="W42">
        <f>IF(O42="C1",0,N(H42))</f>
        <v/>
      </c>
      <c r="X42">
        <f>IF(O42="C2",0,N(J42))</f>
        <v/>
      </c>
      <c r="Y42">
        <f>IF(OR(M42="",M42="OK"),0,1)</f>
        <v/>
      </c>
    </row>
    <row r="43">
      <c r="B43" s="21" t="n"/>
      <c r="C43" s="22" t="n"/>
      <c r="D43" s="14" t="n"/>
      <c r="E43" s="22" t="n"/>
      <c r="F43" s="14" t="n"/>
      <c r="G43" s="23" t="n"/>
      <c r="H43" s="23" t="n"/>
      <c r="I43" s="23" t="n"/>
      <c r="J43" s="23" t="n"/>
      <c r="K43" s="24">
        <f>IF(COUNT(G43:J43)=0,"",N($E$8)+SUM(G$16:G43)-SUM(I$16:I43))</f>
        <v/>
      </c>
      <c r="L43" s="24">
        <f>IF(COUNT(G43:J43)=0,"",N($E$9)+SUM(H$16:H43)-SUM(J$16:J43))</f>
        <v/>
      </c>
      <c r="M43" s="25">
        <f>IF(COUNT(G43:J43)=0,"",IF(B43="","Enter the date",IF(D43="","Enter who was paid or who paid",IF(F43="","Pick a head of account",IF(O43="?","Pick a head from the list",IF(AND(O43&lt;&gt;"C1",O43&lt;&gt;"C2",N(G43)+N(H43)&gt;0,N(I43)+N(J43)&gt;0),"Put money in and money out on separate rows",IF(K43&lt;0,"Cash in hand below zero: an entry is missing or wrong",IF(AND(O43="C1",ROUND(N(I43)-N(H43),2)&lt;&gt;0),"Cash deposited: cash out and bank in should be equal",IF(AND(O43="C2",ROUND(N(J43)-N(G43),2)&lt;&gt;0),"Cash withdrawn: bank out and cash in should be equal",IF(P43&gt;10000,"Cash paid to this party today is over ₹10,000: not deductible, s.36(4)",IF(Q43&gt;35000,"Cash freight to this transporter today is over ₹35,000: not deductible, s.36(6)",IF(R43&gt;10000,"Asset paid in cash over ₹10,000 today: left out of its cost, s.39(2)",IF(AND(O43="T",N(G43)&gt;=20000),"Loan of ₹20,000 or more taken in cash: barred, s.185",IF(AND(O43="L",N(I43)&gt;=20000),"Loan of ₹20,000 or more repaid in cash: barred, s.188",IF(S43&gt;=200000,"₹2,00,000 or more in cash from this party today: barred, s.186",IF(T43&gt;=200000,"₹2,00,000 or more in cash for this event or order: barred, s.186","OK"))))))))))))))))</f>
        <v/>
      </c>
      <c r="O43">
        <f>IF(F43="","",IFERROR(VLOOKUP(F43,Lists!$A$2:$B$22,2,FALSE),"?"))</f>
        <v/>
      </c>
      <c r="P43">
        <f>IF(OR(O43&lt;&gt;"E",N(I43)=0),0,SUMIFS($I$16:$I$315,$B$16:$B$315,B43,$D$16:$D$315,D43,$O$16:$O$315,"E"))</f>
        <v/>
      </c>
      <c r="Q43">
        <f>IF(OR(O43&lt;&gt;"F",N(I43)=0),0,SUMIFS($I$16:$I$315,$B$16:$B$315,B43,$D$16:$D$315,D43,$O$16:$O$315,"F"))</f>
        <v/>
      </c>
      <c r="R43">
        <f>IF(OR(O43&lt;&gt;"A",N(I43)=0),0,SUMIFS($I$16:$I$315,$B$16:$B$315,B43,$D$16:$D$315,D43,$O$16:$O$315,"A"))</f>
        <v/>
      </c>
      <c r="S43">
        <f>IF(OR(O43&lt;&gt;"S",N(G43)=0),0,SUMIFS($G$16:$G$315,$B$16:$B$315,B43,$D$16:$D$315,D43,$O$16:$O$315,"S"))</f>
        <v/>
      </c>
      <c r="T43">
        <f>IF(OR(O43&lt;&gt;"S",E43="",N(G43)=0),0,SUMIFS($G$16:$G$315,$E$16:$E$315,E43,$O$16:$O$315,"S"))</f>
        <v/>
      </c>
      <c r="U43">
        <f>IF(O43="C2",0,N(G43))</f>
        <v/>
      </c>
      <c r="V43">
        <f>IF(O43="C1",0,N(I43))</f>
        <v/>
      </c>
      <c r="W43">
        <f>IF(O43="C1",0,N(H43))</f>
        <v/>
      </c>
      <c r="X43">
        <f>IF(O43="C2",0,N(J43))</f>
        <v/>
      </c>
      <c r="Y43">
        <f>IF(OR(M43="",M43="OK"),0,1)</f>
        <v/>
      </c>
    </row>
    <row r="44">
      <c r="B44" s="21" t="n"/>
      <c r="C44" s="22" t="n"/>
      <c r="D44" s="14" t="n"/>
      <c r="E44" s="22" t="n"/>
      <c r="F44" s="14" t="n"/>
      <c r="G44" s="23" t="n"/>
      <c r="H44" s="23" t="n"/>
      <c r="I44" s="23" t="n"/>
      <c r="J44" s="23" t="n"/>
      <c r="K44" s="24">
        <f>IF(COUNT(G44:J44)=0,"",N($E$8)+SUM(G$16:G44)-SUM(I$16:I44))</f>
        <v/>
      </c>
      <c r="L44" s="24">
        <f>IF(COUNT(G44:J44)=0,"",N($E$9)+SUM(H$16:H44)-SUM(J$16:J44))</f>
        <v/>
      </c>
      <c r="M44" s="25">
        <f>IF(COUNT(G44:J44)=0,"",IF(B44="","Enter the date",IF(D44="","Enter who was paid or who paid",IF(F44="","Pick a head of account",IF(O44="?","Pick a head from the list",IF(AND(O44&lt;&gt;"C1",O44&lt;&gt;"C2",N(G44)+N(H44)&gt;0,N(I44)+N(J44)&gt;0),"Put money in and money out on separate rows",IF(K44&lt;0,"Cash in hand below zero: an entry is missing or wrong",IF(AND(O44="C1",ROUND(N(I44)-N(H44),2)&lt;&gt;0),"Cash deposited: cash out and bank in should be equal",IF(AND(O44="C2",ROUND(N(J44)-N(G44),2)&lt;&gt;0),"Cash withdrawn: bank out and cash in should be equal",IF(P44&gt;10000,"Cash paid to this party today is over ₹10,000: not deductible, s.36(4)",IF(Q44&gt;35000,"Cash freight to this transporter today is over ₹35,000: not deductible, s.36(6)",IF(R44&gt;10000,"Asset paid in cash over ₹10,000 today: left out of its cost, s.39(2)",IF(AND(O44="T",N(G44)&gt;=20000),"Loan of ₹20,000 or more taken in cash: barred, s.185",IF(AND(O44="L",N(I44)&gt;=20000),"Loan of ₹20,000 or more repaid in cash: barred, s.188",IF(S44&gt;=200000,"₹2,00,000 or more in cash from this party today: barred, s.186",IF(T44&gt;=200000,"₹2,00,000 or more in cash for this event or order: barred, s.186","OK"))))))))))))))))</f>
        <v/>
      </c>
      <c r="O44">
        <f>IF(F44="","",IFERROR(VLOOKUP(F44,Lists!$A$2:$B$22,2,FALSE),"?"))</f>
        <v/>
      </c>
      <c r="P44">
        <f>IF(OR(O44&lt;&gt;"E",N(I44)=0),0,SUMIFS($I$16:$I$315,$B$16:$B$315,B44,$D$16:$D$315,D44,$O$16:$O$315,"E"))</f>
        <v/>
      </c>
      <c r="Q44">
        <f>IF(OR(O44&lt;&gt;"F",N(I44)=0),0,SUMIFS($I$16:$I$315,$B$16:$B$315,B44,$D$16:$D$315,D44,$O$16:$O$315,"F"))</f>
        <v/>
      </c>
      <c r="R44">
        <f>IF(OR(O44&lt;&gt;"A",N(I44)=0),0,SUMIFS($I$16:$I$315,$B$16:$B$315,B44,$D$16:$D$315,D44,$O$16:$O$315,"A"))</f>
        <v/>
      </c>
      <c r="S44">
        <f>IF(OR(O44&lt;&gt;"S",N(G44)=0),0,SUMIFS($G$16:$G$315,$B$16:$B$315,B44,$D$16:$D$315,D44,$O$16:$O$315,"S"))</f>
        <v/>
      </c>
      <c r="T44">
        <f>IF(OR(O44&lt;&gt;"S",E44="",N(G44)=0),0,SUMIFS($G$16:$G$315,$E$16:$E$315,E44,$O$16:$O$315,"S"))</f>
        <v/>
      </c>
      <c r="U44">
        <f>IF(O44="C2",0,N(G44))</f>
        <v/>
      </c>
      <c r="V44">
        <f>IF(O44="C1",0,N(I44))</f>
        <v/>
      </c>
      <c r="W44">
        <f>IF(O44="C1",0,N(H44))</f>
        <v/>
      </c>
      <c r="X44">
        <f>IF(O44="C2",0,N(J44))</f>
        <v/>
      </c>
      <c r="Y44">
        <f>IF(OR(M44="",M44="OK"),0,1)</f>
        <v/>
      </c>
    </row>
    <row r="45">
      <c r="B45" s="21" t="n"/>
      <c r="C45" s="22" t="n"/>
      <c r="D45" s="14" t="n"/>
      <c r="E45" s="22" t="n"/>
      <c r="F45" s="14" t="n"/>
      <c r="G45" s="23" t="n"/>
      <c r="H45" s="23" t="n"/>
      <c r="I45" s="23" t="n"/>
      <c r="J45" s="23" t="n"/>
      <c r="K45" s="24">
        <f>IF(COUNT(G45:J45)=0,"",N($E$8)+SUM(G$16:G45)-SUM(I$16:I45))</f>
        <v/>
      </c>
      <c r="L45" s="24">
        <f>IF(COUNT(G45:J45)=0,"",N($E$9)+SUM(H$16:H45)-SUM(J$16:J45))</f>
        <v/>
      </c>
      <c r="M45" s="25">
        <f>IF(COUNT(G45:J45)=0,"",IF(B45="","Enter the date",IF(D45="","Enter who was paid or who paid",IF(F45="","Pick a head of account",IF(O45="?","Pick a head from the list",IF(AND(O45&lt;&gt;"C1",O45&lt;&gt;"C2",N(G45)+N(H45)&gt;0,N(I45)+N(J45)&gt;0),"Put money in and money out on separate rows",IF(K45&lt;0,"Cash in hand below zero: an entry is missing or wrong",IF(AND(O45="C1",ROUND(N(I45)-N(H45),2)&lt;&gt;0),"Cash deposited: cash out and bank in should be equal",IF(AND(O45="C2",ROUND(N(J45)-N(G45),2)&lt;&gt;0),"Cash withdrawn: bank out and cash in should be equal",IF(P45&gt;10000,"Cash paid to this party today is over ₹10,000: not deductible, s.36(4)",IF(Q45&gt;35000,"Cash freight to this transporter today is over ₹35,000: not deductible, s.36(6)",IF(R45&gt;10000,"Asset paid in cash over ₹10,000 today: left out of its cost, s.39(2)",IF(AND(O45="T",N(G45)&gt;=20000),"Loan of ₹20,000 or more taken in cash: barred, s.185",IF(AND(O45="L",N(I45)&gt;=20000),"Loan of ₹20,000 or more repaid in cash: barred, s.188",IF(S45&gt;=200000,"₹2,00,000 or more in cash from this party today: barred, s.186",IF(T45&gt;=200000,"₹2,00,000 or more in cash for this event or order: barred, s.186","OK"))))))))))))))))</f>
        <v/>
      </c>
      <c r="O45">
        <f>IF(F45="","",IFERROR(VLOOKUP(F45,Lists!$A$2:$B$22,2,FALSE),"?"))</f>
        <v/>
      </c>
      <c r="P45">
        <f>IF(OR(O45&lt;&gt;"E",N(I45)=0),0,SUMIFS($I$16:$I$315,$B$16:$B$315,B45,$D$16:$D$315,D45,$O$16:$O$315,"E"))</f>
        <v/>
      </c>
      <c r="Q45">
        <f>IF(OR(O45&lt;&gt;"F",N(I45)=0),0,SUMIFS($I$16:$I$315,$B$16:$B$315,B45,$D$16:$D$315,D45,$O$16:$O$315,"F"))</f>
        <v/>
      </c>
      <c r="R45">
        <f>IF(OR(O45&lt;&gt;"A",N(I45)=0),0,SUMIFS($I$16:$I$315,$B$16:$B$315,B45,$D$16:$D$315,D45,$O$16:$O$315,"A"))</f>
        <v/>
      </c>
      <c r="S45">
        <f>IF(OR(O45&lt;&gt;"S",N(G45)=0),0,SUMIFS($G$16:$G$315,$B$16:$B$315,B45,$D$16:$D$315,D45,$O$16:$O$315,"S"))</f>
        <v/>
      </c>
      <c r="T45">
        <f>IF(OR(O45&lt;&gt;"S",E45="",N(G45)=0),0,SUMIFS($G$16:$G$315,$E$16:$E$315,E45,$O$16:$O$315,"S"))</f>
        <v/>
      </c>
      <c r="U45">
        <f>IF(O45="C2",0,N(G45))</f>
        <v/>
      </c>
      <c r="V45">
        <f>IF(O45="C1",0,N(I45))</f>
        <v/>
      </c>
      <c r="W45">
        <f>IF(O45="C1",0,N(H45))</f>
        <v/>
      </c>
      <c r="X45">
        <f>IF(O45="C2",0,N(J45))</f>
        <v/>
      </c>
      <c r="Y45">
        <f>IF(OR(M45="",M45="OK"),0,1)</f>
        <v/>
      </c>
    </row>
    <row r="46">
      <c r="B46" s="21" t="n"/>
      <c r="C46" s="22" t="n"/>
      <c r="D46" s="14" t="n"/>
      <c r="E46" s="22" t="n"/>
      <c r="F46" s="14" t="n"/>
      <c r="G46" s="23" t="n"/>
      <c r="H46" s="23" t="n"/>
      <c r="I46" s="23" t="n"/>
      <c r="J46" s="23" t="n"/>
      <c r="K46" s="24">
        <f>IF(COUNT(G46:J46)=0,"",N($E$8)+SUM(G$16:G46)-SUM(I$16:I46))</f>
        <v/>
      </c>
      <c r="L46" s="24">
        <f>IF(COUNT(G46:J46)=0,"",N($E$9)+SUM(H$16:H46)-SUM(J$16:J46))</f>
        <v/>
      </c>
      <c r="M46" s="25">
        <f>IF(COUNT(G46:J46)=0,"",IF(B46="","Enter the date",IF(D46="","Enter who was paid or who paid",IF(F46="","Pick a head of account",IF(O46="?","Pick a head from the list",IF(AND(O46&lt;&gt;"C1",O46&lt;&gt;"C2",N(G46)+N(H46)&gt;0,N(I46)+N(J46)&gt;0),"Put money in and money out on separate rows",IF(K46&lt;0,"Cash in hand below zero: an entry is missing or wrong",IF(AND(O46="C1",ROUND(N(I46)-N(H46),2)&lt;&gt;0),"Cash deposited: cash out and bank in should be equal",IF(AND(O46="C2",ROUND(N(J46)-N(G46),2)&lt;&gt;0),"Cash withdrawn: bank out and cash in should be equal",IF(P46&gt;10000,"Cash paid to this party today is over ₹10,000: not deductible, s.36(4)",IF(Q46&gt;35000,"Cash freight to this transporter today is over ₹35,000: not deductible, s.36(6)",IF(R46&gt;10000,"Asset paid in cash over ₹10,000 today: left out of its cost, s.39(2)",IF(AND(O46="T",N(G46)&gt;=20000),"Loan of ₹20,000 or more taken in cash: barred, s.185",IF(AND(O46="L",N(I46)&gt;=20000),"Loan of ₹20,000 or more repaid in cash: barred, s.188",IF(S46&gt;=200000,"₹2,00,000 or more in cash from this party today: barred, s.186",IF(T46&gt;=200000,"₹2,00,000 or more in cash for this event or order: barred, s.186","OK"))))))))))))))))</f>
        <v/>
      </c>
      <c r="O46">
        <f>IF(F46="","",IFERROR(VLOOKUP(F46,Lists!$A$2:$B$22,2,FALSE),"?"))</f>
        <v/>
      </c>
      <c r="P46">
        <f>IF(OR(O46&lt;&gt;"E",N(I46)=0),0,SUMIFS($I$16:$I$315,$B$16:$B$315,B46,$D$16:$D$315,D46,$O$16:$O$315,"E"))</f>
        <v/>
      </c>
      <c r="Q46">
        <f>IF(OR(O46&lt;&gt;"F",N(I46)=0),0,SUMIFS($I$16:$I$315,$B$16:$B$315,B46,$D$16:$D$315,D46,$O$16:$O$315,"F"))</f>
        <v/>
      </c>
      <c r="R46">
        <f>IF(OR(O46&lt;&gt;"A",N(I46)=0),0,SUMIFS($I$16:$I$315,$B$16:$B$315,B46,$D$16:$D$315,D46,$O$16:$O$315,"A"))</f>
        <v/>
      </c>
      <c r="S46">
        <f>IF(OR(O46&lt;&gt;"S",N(G46)=0),0,SUMIFS($G$16:$G$315,$B$16:$B$315,B46,$D$16:$D$315,D46,$O$16:$O$315,"S"))</f>
        <v/>
      </c>
      <c r="T46">
        <f>IF(OR(O46&lt;&gt;"S",E46="",N(G46)=0),0,SUMIFS($G$16:$G$315,$E$16:$E$315,E46,$O$16:$O$315,"S"))</f>
        <v/>
      </c>
      <c r="U46">
        <f>IF(O46="C2",0,N(G46))</f>
        <v/>
      </c>
      <c r="V46">
        <f>IF(O46="C1",0,N(I46))</f>
        <v/>
      </c>
      <c r="W46">
        <f>IF(O46="C1",0,N(H46))</f>
        <v/>
      </c>
      <c r="X46">
        <f>IF(O46="C2",0,N(J46))</f>
        <v/>
      </c>
      <c r="Y46">
        <f>IF(OR(M46="",M46="OK"),0,1)</f>
        <v/>
      </c>
    </row>
    <row r="47">
      <c r="B47" s="21" t="n"/>
      <c r="C47" s="22" t="n"/>
      <c r="D47" s="14" t="n"/>
      <c r="E47" s="22" t="n"/>
      <c r="F47" s="14" t="n"/>
      <c r="G47" s="23" t="n"/>
      <c r="H47" s="23" t="n"/>
      <c r="I47" s="23" t="n"/>
      <c r="J47" s="23" t="n"/>
      <c r="K47" s="24">
        <f>IF(COUNT(G47:J47)=0,"",N($E$8)+SUM(G$16:G47)-SUM(I$16:I47))</f>
        <v/>
      </c>
      <c r="L47" s="24">
        <f>IF(COUNT(G47:J47)=0,"",N($E$9)+SUM(H$16:H47)-SUM(J$16:J47))</f>
        <v/>
      </c>
      <c r="M47" s="25">
        <f>IF(COUNT(G47:J47)=0,"",IF(B47="","Enter the date",IF(D47="","Enter who was paid or who paid",IF(F47="","Pick a head of account",IF(O47="?","Pick a head from the list",IF(AND(O47&lt;&gt;"C1",O47&lt;&gt;"C2",N(G47)+N(H47)&gt;0,N(I47)+N(J47)&gt;0),"Put money in and money out on separate rows",IF(K47&lt;0,"Cash in hand below zero: an entry is missing or wrong",IF(AND(O47="C1",ROUND(N(I47)-N(H47),2)&lt;&gt;0),"Cash deposited: cash out and bank in should be equal",IF(AND(O47="C2",ROUND(N(J47)-N(G47),2)&lt;&gt;0),"Cash withdrawn: bank out and cash in should be equal",IF(P47&gt;10000,"Cash paid to this party today is over ₹10,000: not deductible, s.36(4)",IF(Q47&gt;35000,"Cash freight to this transporter today is over ₹35,000: not deductible, s.36(6)",IF(R47&gt;10000,"Asset paid in cash over ₹10,000 today: left out of its cost, s.39(2)",IF(AND(O47="T",N(G47)&gt;=20000),"Loan of ₹20,000 or more taken in cash: barred, s.185",IF(AND(O47="L",N(I47)&gt;=20000),"Loan of ₹20,000 or more repaid in cash: barred, s.188",IF(S47&gt;=200000,"₹2,00,000 or more in cash from this party today: barred, s.186",IF(T47&gt;=200000,"₹2,00,000 or more in cash for this event or order: barred, s.186","OK"))))))))))))))))</f>
        <v/>
      </c>
      <c r="O47">
        <f>IF(F47="","",IFERROR(VLOOKUP(F47,Lists!$A$2:$B$22,2,FALSE),"?"))</f>
        <v/>
      </c>
      <c r="P47">
        <f>IF(OR(O47&lt;&gt;"E",N(I47)=0),0,SUMIFS($I$16:$I$315,$B$16:$B$315,B47,$D$16:$D$315,D47,$O$16:$O$315,"E"))</f>
        <v/>
      </c>
      <c r="Q47">
        <f>IF(OR(O47&lt;&gt;"F",N(I47)=0),0,SUMIFS($I$16:$I$315,$B$16:$B$315,B47,$D$16:$D$315,D47,$O$16:$O$315,"F"))</f>
        <v/>
      </c>
      <c r="R47">
        <f>IF(OR(O47&lt;&gt;"A",N(I47)=0),0,SUMIFS($I$16:$I$315,$B$16:$B$315,B47,$D$16:$D$315,D47,$O$16:$O$315,"A"))</f>
        <v/>
      </c>
      <c r="S47">
        <f>IF(OR(O47&lt;&gt;"S",N(G47)=0),0,SUMIFS($G$16:$G$315,$B$16:$B$315,B47,$D$16:$D$315,D47,$O$16:$O$315,"S"))</f>
        <v/>
      </c>
      <c r="T47">
        <f>IF(OR(O47&lt;&gt;"S",E47="",N(G47)=0),0,SUMIFS($G$16:$G$315,$E$16:$E$315,E47,$O$16:$O$315,"S"))</f>
        <v/>
      </c>
      <c r="U47">
        <f>IF(O47="C2",0,N(G47))</f>
        <v/>
      </c>
      <c r="V47">
        <f>IF(O47="C1",0,N(I47))</f>
        <v/>
      </c>
      <c r="W47">
        <f>IF(O47="C1",0,N(H47))</f>
        <v/>
      </c>
      <c r="X47">
        <f>IF(O47="C2",0,N(J47))</f>
        <v/>
      </c>
      <c r="Y47">
        <f>IF(OR(M47="",M47="OK"),0,1)</f>
        <v/>
      </c>
    </row>
    <row r="48">
      <c r="B48" s="21" t="n"/>
      <c r="C48" s="22" t="n"/>
      <c r="D48" s="14" t="n"/>
      <c r="E48" s="22" t="n"/>
      <c r="F48" s="14" t="n"/>
      <c r="G48" s="23" t="n"/>
      <c r="H48" s="23" t="n"/>
      <c r="I48" s="23" t="n"/>
      <c r="J48" s="23" t="n"/>
      <c r="K48" s="24">
        <f>IF(COUNT(G48:J48)=0,"",N($E$8)+SUM(G$16:G48)-SUM(I$16:I48))</f>
        <v/>
      </c>
      <c r="L48" s="24">
        <f>IF(COUNT(G48:J48)=0,"",N($E$9)+SUM(H$16:H48)-SUM(J$16:J48))</f>
        <v/>
      </c>
      <c r="M48" s="25">
        <f>IF(COUNT(G48:J48)=0,"",IF(B48="","Enter the date",IF(D48="","Enter who was paid or who paid",IF(F48="","Pick a head of account",IF(O48="?","Pick a head from the list",IF(AND(O48&lt;&gt;"C1",O48&lt;&gt;"C2",N(G48)+N(H48)&gt;0,N(I48)+N(J48)&gt;0),"Put money in and money out on separate rows",IF(K48&lt;0,"Cash in hand below zero: an entry is missing or wrong",IF(AND(O48="C1",ROUND(N(I48)-N(H48),2)&lt;&gt;0),"Cash deposited: cash out and bank in should be equal",IF(AND(O48="C2",ROUND(N(J48)-N(G48),2)&lt;&gt;0),"Cash withdrawn: bank out and cash in should be equal",IF(P48&gt;10000,"Cash paid to this party today is over ₹10,000: not deductible, s.36(4)",IF(Q48&gt;35000,"Cash freight to this transporter today is over ₹35,000: not deductible, s.36(6)",IF(R48&gt;10000,"Asset paid in cash over ₹10,000 today: left out of its cost, s.39(2)",IF(AND(O48="T",N(G48)&gt;=20000),"Loan of ₹20,000 or more taken in cash: barred, s.185",IF(AND(O48="L",N(I48)&gt;=20000),"Loan of ₹20,000 or more repaid in cash: barred, s.188",IF(S48&gt;=200000,"₹2,00,000 or more in cash from this party today: barred, s.186",IF(T48&gt;=200000,"₹2,00,000 or more in cash for this event or order: barred, s.186","OK"))))))))))))))))</f>
        <v/>
      </c>
      <c r="O48">
        <f>IF(F48="","",IFERROR(VLOOKUP(F48,Lists!$A$2:$B$22,2,FALSE),"?"))</f>
        <v/>
      </c>
      <c r="P48">
        <f>IF(OR(O48&lt;&gt;"E",N(I48)=0),0,SUMIFS($I$16:$I$315,$B$16:$B$315,B48,$D$16:$D$315,D48,$O$16:$O$315,"E"))</f>
        <v/>
      </c>
      <c r="Q48">
        <f>IF(OR(O48&lt;&gt;"F",N(I48)=0),0,SUMIFS($I$16:$I$315,$B$16:$B$315,B48,$D$16:$D$315,D48,$O$16:$O$315,"F"))</f>
        <v/>
      </c>
      <c r="R48">
        <f>IF(OR(O48&lt;&gt;"A",N(I48)=0),0,SUMIFS($I$16:$I$315,$B$16:$B$315,B48,$D$16:$D$315,D48,$O$16:$O$315,"A"))</f>
        <v/>
      </c>
      <c r="S48">
        <f>IF(OR(O48&lt;&gt;"S",N(G48)=0),0,SUMIFS($G$16:$G$315,$B$16:$B$315,B48,$D$16:$D$315,D48,$O$16:$O$315,"S"))</f>
        <v/>
      </c>
      <c r="T48">
        <f>IF(OR(O48&lt;&gt;"S",E48="",N(G48)=0),0,SUMIFS($G$16:$G$315,$E$16:$E$315,E48,$O$16:$O$315,"S"))</f>
        <v/>
      </c>
      <c r="U48">
        <f>IF(O48="C2",0,N(G48))</f>
        <v/>
      </c>
      <c r="V48">
        <f>IF(O48="C1",0,N(I48))</f>
        <v/>
      </c>
      <c r="W48">
        <f>IF(O48="C1",0,N(H48))</f>
        <v/>
      </c>
      <c r="X48">
        <f>IF(O48="C2",0,N(J48))</f>
        <v/>
      </c>
      <c r="Y48">
        <f>IF(OR(M48="",M48="OK"),0,1)</f>
        <v/>
      </c>
    </row>
    <row r="49">
      <c r="B49" s="21" t="n"/>
      <c r="C49" s="22" t="n"/>
      <c r="D49" s="14" t="n"/>
      <c r="E49" s="22" t="n"/>
      <c r="F49" s="14" t="n"/>
      <c r="G49" s="23" t="n"/>
      <c r="H49" s="23" t="n"/>
      <c r="I49" s="23" t="n"/>
      <c r="J49" s="23" t="n"/>
      <c r="K49" s="24">
        <f>IF(COUNT(G49:J49)=0,"",N($E$8)+SUM(G$16:G49)-SUM(I$16:I49))</f>
        <v/>
      </c>
      <c r="L49" s="24">
        <f>IF(COUNT(G49:J49)=0,"",N($E$9)+SUM(H$16:H49)-SUM(J$16:J49))</f>
        <v/>
      </c>
      <c r="M49" s="25">
        <f>IF(COUNT(G49:J49)=0,"",IF(B49="","Enter the date",IF(D49="","Enter who was paid or who paid",IF(F49="","Pick a head of account",IF(O49="?","Pick a head from the list",IF(AND(O49&lt;&gt;"C1",O49&lt;&gt;"C2",N(G49)+N(H49)&gt;0,N(I49)+N(J49)&gt;0),"Put money in and money out on separate rows",IF(K49&lt;0,"Cash in hand below zero: an entry is missing or wrong",IF(AND(O49="C1",ROUND(N(I49)-N(H49),2)&lt;&gt;0),"Cash deposited: cash out and bank in should be equal",IF(AND(O49="C2",ROUND(N(J49)-N(G49),2)&lt;&gt;0),"Cash withdrawn: bank out and cash in should be equal",IF(P49&gt;10000,"Cash paid to this party today is over ₹10,000: not deductible, s.36(4)",IF(Q49&gt;35000,"Cash freight to this transporter today is over ₹35,000: not deductible, s.36(6)",IF(R49&gt;10000,"Asset paid in cash over ₹10,000 today: left out of its cost, s.39(2)",IF(AND(O49="T",N(G49)&gt;=20000),"Loan of ₹20,000 or more taken in cash: barred, s.185",IF(AND(O49="L",N(I49)&gt;=20000),"Loan of ₹20,000 or more repaid in cash: barred, s.188",IF(S49&gt;=200000,"₹2,00,000 or more in cash from this party today: barred, s.186",IF(T49&gt;=200000,"₹2,00,000 or more in cash for this event or order: barred, s.186","OK"))))))))))))))))</f>
        <v/>
      </c>
      <c r="O49">
        <f>IF(F49="","",IFERROR(VLOOKUP(F49,Lists!$A$2:$B$22,2,FALSE),"?"))</f>
        <v/>
      </c>
      <c r="P49">
        <f>IF(OR(O49&lt;&gt;"E",N(I49)=0),0,SUMIFS($I$16:$I$315,$B$16:$B$315,B49,$D$16:$D$315,D49,$O$16:$O$315,"E"))</f>
        <v/>
      </c>
      <c r="Q49">
        <f>IF(OR(O49&lt;&gt;"F",N(I49)=0),0,SUMIFS($I$16:$I$315,$B$16:$B$315,B49,$D$16:$D$315,D49,$O$16:$O$315,"F"))</f>
        <v/>
      </c>
      <c r="R49">
        <f>IF(OR(O49&lt;&gt;"A",N(I49)=0),0,SUMIFS($I$16:$I$315,$B$16:$B$315,B49,$D$16:$D$315,D49,$O$16:$O$315,"A"))</f>
        <v/>
      </c>
      <c r="S49">
        <f>IF(OR(O49&lt;&gt;"S",N(G49)=0),0,SUMIFS($G$16:$G$315,$B$16:$B$315,B49,$D$16:$D$315,D49,$O$16:$O$315,"S"))</f>
        <v/>
      </c>
      <c r="T49">
        <f>IF(OR(O49&lt;&gt;"S",E49="",N(G49)=0),0,SUMIFS($G$16:$G$315,$E$16:$E$315,E49,$O$16:$O$315,"S"))</f>
        <v/>
      </c>
      <c r="U49">
        <f>IF(O49="C2",0,N(G49))</f>
        <v/>
      </c>
      <c r="V49">
        <f>IF(O49="C1",0,N(I49))</f>
        <v/>
      </c>
      <c r="W49">
        <f>IF(O49="C1",0,N(H49))</f>
        <v/>
      </c>
      <c r="X49">
        <f>IF(O49="C2",0,N(J49))</f>
        <v/>
      </c>
      <c r="Y49">
        <f>IF(OR(M49="",M49="OK"),0,1)</f>
        <v/>
      </c>
    </row>
    <row r="50">
      <c r="B50" s="21" t="n"/>
      <c r="C50" s="22" t="n"/>
      <c r="D50" s="14" t="n"/>
      <c r="E50" s="22" t="n"/>
      <c r="F50" s="14" t="n"/>
      <c r="G50" s="23" t="n"/>
      <c r="H50" s="23" t="n"/>
      <c r="I50" s="23" t="n"/>
      <c r="J50" s="23" t="n"/>
      <c r="K50" s="24">
        <f>IF(COUNT(G50:J50)=0,"",N($E$8)+SUM(G$16:G50)-SUM(I$16:I50))</f>
        <v/>
      </c>
      <c r="L50" s="24">
        <f>IF(COUNT(G50:J50)=0,"",N($E$9)+SUM(H$16:H50)-SUM(J$16:J50))</f>
        <v/>
      </c>
      <c r="M50" s="25">
        <f>IF(COUNT(G50:J50)=0,"",IF(B50="","Enter the date",IF(D50="","Enter who was paid or who paid",IF(F50="","Pick a head of account",IF(O50="?","Pick a head from the list",IF(AND(O50&lt;&gt;"C1",O50&lt;&gt;"C2",N(G50)+N(H50)&gt;0,N(I50)+N(J50)&gt;0),"Put money in and money out on separate rows",IF(K50&lt;0,"Cash in hand below zero: an entry is missing or wrong",IF(AND(O50="C1",ROUND(N(I50)-N(H50),2)&lt;&gt;0),"Cash deposited: cash out and bank in should be equal",IF(AND(O50="C2",ROUND(N(J50)-N(G50),2)&lt;&gt;0),"Cash withdrawn: bank out and cash in should be equal",IF(P50&gt;10000,"Cash paid to this party today is over ₹10,000: not deductible, s.36(4)",IF(Q50&gt;35000,"Cash freight to this transporter today is over ₹35,000: not deductible, s.36(6)",IF(R50&gt;10000,"Asset paid in cash over ₹10,000 today: left out of its cost, s.39(2)",IF(AND(O50="T",N(G50)&gt;=20000),"Loan of ₹20,000 or more taken in cash: barred, s.185",IF(AND(O50="L",N(I50)&gt;=20000),"Loan of ₹20,000 or more repaid in cash: barred, s.188",IF(S50&gt;=200000,"₹2,00,000 or more in cash from this party today: barred, s.186",IF(T50&gt;=200000,"₹2,00,000 or more in cash for this event or order: barred, s.186","OK"))))))))))))))))</f>
        <v/>
      </c>
      <c r="O50">
        <f>IF(F50="","",IFERROR(VLOOKUP(F50,Lists!$A$2:$B$22,2,FALSE),"?"))</f>
        <v/>
      </c>
      <c r="P50">
        <f>IF(OR(O50&lt;&gt;"E",N(I50)=0),0,SUMIFS($I$16:$I$315,$B$16:$B$315,B50,$D$16:$D$315,D50,$O$16:$O$315,"E"))</f>
        <v/>
      </c>
      <c r="Q50">
        <f>IF(OR(O50&lt;&gt;"F",N(I50)=0),0,SUMIFS($I$16:$I$315,$B$16:$B$315,B50,$D$16:$D$315,D50,$O$16:$O$315,"F"))</f>
        <v/>
      </c>
      <c r="R50">
        <f>IF(OR(O50&lt;&gt;"A",N(I50)=0),0,SUMIFS($I$16:$I$315,$B$16:$B$315,B50,$D$16:$D$315,D50,$O$16:$O$315,"A"))</f>
        <v/>
      </c>
      <c r="S50">
        <f>IF(OR(O50&lt;&gt;"S",N(G50)=0),0,SUMIFS($G$16:$G$315,$B$16:$B$315,B50,$D$16:$D$315,D50,$O$16:$O$315,"S"))</f>
        <v/>
      </c>
      <c r="T50">
        <f>IF(OR(O50&lt;&gt;"S",E50="",N(G50)=0),0,SUMIFS($G$16:$G$315,$E$16:$E$315,E50,$O$16:$O$315,"S"))</f>
        <v/>
      </c>
      <c r="U50">
        <f>IF(O50="C2",0,N(G50))</f>
        <v/>
      </c>
      <c r="V50">
        <f>IF(O50="C1",0,N(I50))</f>
        <v/>
      </c>
      <c r="W50">
        <f>IF(O50="C1",0,N(H50))</f>
        <v/>
      </c>
      <c r="X50">
        <f>IF(O50="C2",0,N(J50))</f>
        <v/>
      </c>
      <c r="Y50">
        <f>IF(OR(M50="",M50="OK"),0,1)</f>
        <v/>
      </c>
    </row>
    <row r="51">
      <c r="B51" s="21" t="n"/>
      <c r="C51" s="22" t="n"/>
      <c r="D51" s="14" t="n"/>
      <c r="E51" s="22" t="n"/>
      <c r="F51" s="14" t="n"/>
      <c r="G51" s="23" t="n"/>
      <c r="H51" s="23" t="n"/>
      <c r="I51" s="23" t="n"/>
      <c r="J51" s="23" t="n"/>
      <c r="K51" s="24">
        <f>IF(COUNT(G51:J51)=0,"",N($E$8)+SUM(G$16:G51)-SUM(I$16:I51))</f>
        <v/>
      </c>
      <c r="L51" s="24">
        <f>IF(COUNT(G51:J51)=0,"",N($E$9)+SUM(H$16:H51)-SUM(J$16:J51))</f>
        <v/>
      </c>
      <c r="M51" s="25">
        <f>IF(COUNT(G51:J51)=0,"",IF(B51="","Enter the date",IF(D51="","Enter who was paid or who paid",IF(F51="","Pick a head of account",IF(O51="?","Pick a head from the list",IF(AND(O51&lt;&gt;"C1",O51&lt;&gt;"C2",N(G51)+N(H51)&gt;0,N(I51)+N(J51)&gt;0),"Put money in and money out on separate rows",IF(K51&lt;0,"Cash in hand below zero: an entry is missing or wrong",IF(AND(O51="C1",ROUND(N(I51)-N(H51),2)&lt;&gt;0),"Cash deposited: cash out and bank in should be equal",IF(AND(O51="C2",ROUND(N(J51)-N(G51),2)&lt;&gt;0),"Cash withdrawn: bank out and cash in should be equal",IF(P51&gt;10000,"Cash paid to this party today is over ₹10,000: not deductible, s.36(4)",IF(Q51&gt;35000,"Cash freight to this transporter today is over ₹35,000: not deductible, s.36(6)",IF(R51&gt;10000,"Asset paid in cash over ₹10,000 today: left out of its cost, s.39(2)",IF(AND(O51="T",N(G51)&gt;=20000),"Loan of ₹20,000 or more taken in cash: barred, s.185",IF(AND(O51="L",N(I51)&gt;=20000),"Loan of ₹20,000 or more repaid in cash: barred, s.188",IF(S51&gt;=200000,"₹2,00,000 or more in cash from this party today: barred, s.186",IF(T51&gt;=200000,"₹2,00,000 or more in cash for this event or order: barred, s.186","OK"))))))))))))))))</f>
        <v/>
      </c>
      <c r="O51">
        <f>IF(F51="","",IFERROR(VLOOKUP(F51,Lists!$A$2:$B$22,2,FALSE),"?"))</f>
        <v/>
      </c>
      <c r="P51">
        <f>IF(OR(O51&lt;&gt;"E",N(I51)=0),0,SUMIFS($I$16:$I$315,$B$16:$B$315,B51,$D$16:$D$315,D51,$O$16:$O$315,"E"))</f>
        <v/>
      </c>
      <c r="Q51">
        <f>IF(OR(O51&lt;&gt;"F",N(I51)=0),0,SUMIFS($I$16:$I$315,$B$16:$B$315,B51,$D$16:$D$315,D51,$O$16:$O$315,"F"))</f>
        <v/>
      </c>
      <c r="R51">
        <f>IF(OR(O51&lt;&gt;"A",N(I51)=0),0,SUMIFS($I$16:$I$315,$B$16:$B$315,B51,$D$16:$D$315,D51,$O$16:$O$315,"A"))</f>
        <v/>
      </c>
      <c r="S51">
        <f>IF(OR(O51&lt;&gt;"S",N(G51)=0),0,SUMIFS($G$16:$G$315,$B$16:$B$315,B51,$D$16:$D$315,D51,$O$16:$O$315,"S"))</f>
        <v/>
      </c>
      <c r="T51">
        <f>IF(OR(O51&lt;&gt;"S",E51="",N(G51)=0),0,SUMIFS($G$16:$G$315,$E$16:$E$315,E51,$O$16:$O$315,"S"))</f>
        <v/>
      </c>
      <c r="U51">
        <f>IF(O51="C2",0,N(G51))</f>
        <v/>
      </c>
      <c r="V51">
        <f>IF(O51="C1",0,N(I51))</f>
        <v/>
      </c>
      <c r="W51">
        <f>IF(O51="C1",0,N(H51))</f>
        <v/>
      </c>
      <c r="X51">
        <f>IF(O51="C2",0,N(J51))</f>
        <v/>
      </c>
      <c r="Y51">
        <f>IF(OR(M51="",M51="OK"),0,1)</f>
        <v/>
      </c>
    </row>
    <row r="52">
      <c r="B52" s="21" t="n"/>
      <c r="C52" s="22" t="n"/>
      <c r="D52" s="14" t="n"/>
      <c r="E52" s="22" t="n"/>
      <c r="F52" s="14" t="n"/>
      <c r="G52" s="23" t="n"/>
      <c r="H52" s="23" t="n"/>
      <c r="I52" s="23" t="n"/>
      <c r="J52" s="23" t="n"/>
      <c r="K52" s="24">
        <f>IF(COUNT(G52:J52)=0,"",N($E$8)+SUM(G$16:G52)-SUM(I$16:I52))</f>
        <v/>
      </c>
      <c r="L52" s="24">
        <f>IF(COUNT(G52:J52)=0,"",N($E$9)+SUM(H$16:H52)-SUM(J$16:J52))</f>
        <v/>
      </c>
      <c r="M52" s="25">
        <f>IF(COUNT(G52:J52)=0,"",IF(B52="","Enter the date",IF(D52="","Enter who was paid or who paid",IF(F52="","Pick a head of account",IF(O52="?","Pick a head from the list",IF(AND(O52&lt;&gt;"C1",O52&lt;&gt;"C2",N(G52)+N(H52)&gt;0,N(I52)+N(J52)&gt;0),"Put money in and money out on separate rows",IF(K52&lt;0,"Cash in hand below zero: an entry is missing or wrong",IF(AND(O52="C1",ROUND(N(I52)-N(H52),2)&lt;&gt;0),"Cash deposited: cash out and bank in should be equal",IF(AND(O52="C2",ROUND(N(J52)-N(G52),2)&lt;&gt;0),"Cash withdrawn: bank out and cash in should be equal",IF(P52&gt;10000,"Cash paid to this party today is over ₹10,000: not deductible, s.36(4)",IF(Q52&gt;35000,"Cash freight to this transporter today is over ₹35,000: not deductible, s.36(6)",IF(R52&gt;10000,"Asset paid in cash over ₹10,000 today: left out of its cost, s.39(2)",IF(AND(O52="T",N(G52)&gt;=20000),"Loan of ₹20,000 or more taken in cash: barred, s.185",IF(AND(O52="L",N(I52)&gt;=20000),"Loan of ₹20,000 or more repaid in cash: barred, s.188",IF(S52&gt;=200000,"₹2,00,000 or more in cash from this party today: barred, s.186",IF(T52&gt;=200000,"₹2,00,000 or more in cash for this event or order: barred, s.186","OK"))))))))))))))))</f>
        <v/>
      </c>
      <c r="O52">
        <f>IF(F52="","",IFERROR(VLOOKUP(F52,Lists!$A$2:$B$22,2,FALSE),"?"))</f>
        <v/>
      </c>
      <c r="P52">
        <f>IF(OR(O52&lt;&gt;"E",N(I52)=0),0,SUMIFS($I$16:$I$315,$B$16:$B$315,B52,$D$16:$D$315,D52,$O$16:$O$315,"E"))</f>
        <v/>
      </c>
      <c r="Q52">
        <f>IF(OR(O52&lt;&gt;"F",N(I52)=0),0,SUMIFS($I$16:$I$315,$B$16:$B$315,B52,$D$16:$D$315,D52,$O$16:$O$315,"F"))</f>
        <v/>
      </c>
      <c r="R52">
        <f>IF(OR(O52&lt;&gt;"A",N(I52)=0),0,SUMIFS($I$16:$I$315,$B$16:$B$315,B52,$D$16:$D$315,D52,$O$16:$O$315,"A"))</f>
        <v/>
      </c>
      <c r="S52">
        <f>IF(OR(O52&lt;&gt;"S",N(G52)=0),0,SUMIFS($G$16:$G$315,$B$16:$B$315,B52,$D$16:$D$315,D52,$O$16:$O$315,"S"))</f>
        <v/>
      </c>
      <c r="T52">
        <f>IF(OR(O52&lt;&gt;"S",E52="",N(G52)=0),0,SUMIFS($G$16:$G$315,$E$16:$E$315,E52,$O$16:$O$315,"S"))</f>
        <v/>
      </c>
      <c r="U52">
        <f>IF(O52="C2",0,N(G52))</f>
        <v/>
      </c>
      <c r="V52">
        <f>IF(O52="C1",0,N(I52))</f>
        <v/>
      </c>
      <c r="W52">
        <f>IF(O52="C1",0,N(H52))</f>
        <v/>
      </c>
      <c r="X52">
        <f>IF(O52="C2",0,N(J52))</f>
        <v/>
      </c>
      <c r="Y52">
        <f>IF(OR(M52="",M52="OK"),0,1)</f>
        <v/>
      </c>
    </row>
    <row r="53">
      <c r="B53" s="21" t="n"/>
      <c r="C53" s="22" t="n"/>
      <c r="D53" s="14" t="n"/>
      <c r="E53" s="22" t="n"/>
      <c r="F53" s="14" t="n"/>
      <c r="G53" s="23" t="n"/>
      <c r="H53" s="23" t="n"/>
      <c r="I53" s="23" t="n"/>
      <c r="J53" s="23" t="n"/>
      <c r="K53" s="24">
        <f>IF(COUNT(G53:J53)=0,"",N($E$8)+SUM(G$16:G53)-SUM(I$16:I53))</f>
        <v/>
      </c>
      <c r="L53" s="24">
        <f>IF(COUNT(G53:J53)=0,"",N($E$9)+SUM(H$16:H53)-SUM(J$16:J53))</f>
        <v/>
      </c>
      <c r="M53" s="25">
        <f>IF(COUNT(G53:J53)=0,"",IF(B53="","Enter the date",IF(D53="","Enter who was paid or who paid",IF(F53="","Pick a head of account",IF(O53="?","Pick a head from the list",IF(AND(O53&lt;&gt;"C1",O53&lt;&gt;"C2",N(G53)+N(H53)&gt;0,N(I53)+N(J53)&gt;0),"Put money in and money out on separate rows",IF(K53&lt;0,"Cash in hand below zero: an entry is missing or wrong",IF(AND(O53="C1",ROUND(N(I53)-N(H53),2)&lt;&gt;0),"Cash deposited: cash out and bank in should be equal",IF(AND(O53="C2",ROUND(N(J53)-N(G53),2)&lt;&gt;0),"Cash withdrawn: bank out and cash in should be equal",IF(P53&gt;10000,"Cash paid to this party today is over ₹10,000: not deductible, s.36(4)",IF(Q53&gt;35000,"Cash freight to this transporter today is over ₹35,000: not deductible, s.36(6)",IF(R53&gt;10000,"Asset paid in cash over ₹10,000 today: left out of its cost, s.39(2)",IF(AND(O53="T",N(G53)&gt;=20000),"Loan of ₹20,000 or more taken in cash: barred, s.185",IF(AND(O53="L",N(I53)&gt;=20000),"Loan of ₹20,000 or more repaid in cash: barred, s.188",IF(S53&gt;=200000,"₹2,00,000 or more in cash from this party today: barred, s.186",IF(T53&gt;=200000,"₹2,00,000 or more in cash for this event or order: barred, s.186","OK"))))))))))))))))</f>
        <v/>
      </c>
      <c r="O53">
        <f>IF(F53="","",IFERROR(VLOOKUP(F53,Lists!$A$2:$B$22,2,FALSE),"?"))</f>
        <v/>
      </c>
      <c r="P53">
        <f>IF(OR(O53&lt;&gt;"E",N(I53)=0),0,SUMIFS($I$16:$I$315,$B$16:$B$315,B53,$D$16:$D$315,D53,$O$16:$O$315,"E"))</f>
        <v/>
      </c>
      <c r="Q53">
        <f>IF(OR(O53&lt;&gt;"F",N(I53)=0),0,SUMIFS($I$16:$I$315,$B$16:$B$315,B53,$D$16:$D$315,D53,$O$16:$O$315,"F"))</f>
        <v/>
      </c>
      <c r="R53">
        <f>IF(OR(O53&lt;&gt;"A",N(I53)=0),0,SUMIFS($I$16:$I$315,$B$16:$B$315,B53,$D$16:$D$315,D53,$O$16:$O$315,"A"))</f>
        <v/>
      </c>
      <c r="S53">
        <f>IF(OR(O53&lt;&gt;"S",N(G53)=0),0,SUMIFS($G$16:$G$315,$B$16:$B$315,B53,$D$16:$D$315,D53,$O$16:$O$315,"S"))</f>
        <v/>
      </c>
      <c r="T53">
        <f>IF(OR(O53&lt;&gt;"S",E53="",N(G53)=0),0,SUMIFS($G$16:$G$315,$E$16:$E$315,E53,$O$16:$O$315,"S"))</f>
        <v/>
      </c>
      <c r="U53">
        <f>IF(O53="C2",0,N(G53))</f>
        <v/>
      </c>
      <c r="V53">
        <f>IF(O53="C1",0,N(I53))</f>
        <v/>
      </c>
      <c r="W53">
        <f>IF(O53="C1",0,N(H53))</f>
        <v/>
      </c>
      <c r="X53">
        <f>IF(O53="C2",0,N(J53))</f>
        <v/>
      </c>
      <c r="Y53">
        <f>IF(OR(M53="",M53="OK"),0,1)</f>
        <v/>
      </c>
    </row>
    <row r="54">
      <c r="B54" s="21" t="n"/>
      <c r="C54" s="22" t="n"/>
      <c r="D54" s="14" t="n"/>
      <c r="E54" s="22" t="n"/>
      <c r="F54" s="14" t="n"/>
      <c r="G54" s="23" t="n"/>
      <c r="H54" s="23" t="n"/>
      <c r="I54" s="23" t="n"/>
      <c r="J54" s="23" t="n"/>
      <c r="K54" s="24">
        <f>IF(COUNT(G54:J54)=0,"",N($E$8)+SUM(G$16:G54)-SUM(I$16:I54))</f>
        <v/>
      </c>
      <c r="L54" s="24">
        <f>IF(COUNT(G54:J54)=0,"",N($E$9)+SUM(H$16:H54)-SUM(J$16:J54))</f>
        <v/>
      </c>
      <c r="M54" s="25">
        <f>IF(COUNT(G54:J54)=0,"",IF(B54="","Enter the date",IF(D54="","Enter who was paid or who paid",IF(F54="","Pick a head of account",IF(O54="?","Pick a head from the list",IF(AND(O54&lt;&gt;"C1",O54&lt;&gt;"C2",N(G54)+N(H54)&gt;0,N(I54)+N(J54)&gt;0),"Put money in and money out on separate rows",IF(K54&lt;0,"Cash in hand below zero: an entry is missing or wrong",IF(AND(O54="C1",ROUND(N(I54)-N(H54),2)&lt;&gt;0),"Cash deposited: cash out and bank in should be equal",IF(AND(O54="C2",ROUND(N(J54)-N(G54),2)&lt;&gt;0),"Cash withdrawn: bank out and cash in should be equal",IF(P54&gt;10000,"Cash paid to this party today is over ₹10,000: not deductible, s.36(4)",IF(Q54&gt;35000,"Cash freight to this transporter today is over ₹35,000: not deductible, s.36(6)",IF(R54&gt;10000,"Asset paid in cash over ₹10,000 today: left out of its cost, s.39(2)",IF(AND(O54="T",N(G54)&gt;=20000),"Loan of ₹20,000 or more taken in cash: barred, s.185",IF(AND(O54="L",N(I54)&gt;=20000),"Loan of ₹20,000 or more repaid in cash: barred, s.188",IF(S54&gt;=200000,"₹2,00,000 or more in cash from this party today: barred, s.186",IF(T54&gt;=200000,"₹2,00,000 or more in cash for this event or order: barred, s.186","OK"))))))))))))))))</f>
        <v/>
      </c>
      <c r="O54">
        <f>IF(F54="","",IFERROR(VLOOKUP(F54,Lists!$A$2:$B$22,2,FALSE),"?"))</f>
        <v/>
      </c>
      <c r="P54">
        <f>IF(OR(O54&lt;&gt;"E",N(I54)=0),0,SUMIFS($I$16:$I$315,$B$16:$B$315,B54,$D$16:$D$315,D54,$O$16:$O$315,"E"))</f>
        <v/>
      </c>
      <c r="Q54">
        <f>IF(OR(O54&lt;&gt;"F",N(I54)=0),0,SUMIFS($I$16:$I$315,$B$16:$B$315,B54,$D$16:$D$315,D54,$O$16:$O$315,"F"))</f>
        <v/>
      </c>
      <c r="R54">
        <f>IF(OR(O54&lt;&gt;"A",N(I54)=0),0,SUMIFS($I$16:$I$315,$B$16:$B$315,B54,$D$16:$D$315,D54,$O$16:$O$315,"A"))</f>
        <v/>
      </c>
      <c r="S54">
        <f>IF(OR(O54&lt;&gt;"S",N(G54)=0),0,SUMIFS($G$16:$G$315,$B$16:$B$315,B54,$D$16:$D$315,D54,$O$16:$O$315,"S"))</f>
        <v/>
      </c>
      <c r="T54">
        <f>IF(OR(O54&lt;&gt;"S",E54="",N(G54)=0),0,SUMIFS($G$16:$G$315,$E$16:$E$315,E54,$O$16:$O$315,"S"))</f>
        <v/>
      </c>
      <c r="U54">
        <f>IF(O54="C2",0,N(G54))</f>
        <v/>
      </c>
      <c r="V54">
        <f>IF(O54="C1",0,N(I54))</f>
        <v/>
      </c>
      <c r="W54">
        <f>IF(O54="C1",0,N(H54))</f>
        <v/>
      </c>
      <c r="X54">
        <f>IF(O54="C2",0,N(J54))</f>
        <v/>
      </c>
      <c r="Y54">
        <f>IF(OR(M54="",M54="OK"),0,1)</f>
        <v/>
      </c>
    </row>
    <row r="55">
      <c r="B55" s="21" t="n"/>
      <c r="C55" s="22" t="n"/>
      <c r="D55" s="14" t="n"/>
      <c r="E55" s="22" t="n"/>
      <c r="F55" s="14" t="n"/>
      <c r="G55" s="23" t="n"/>
      <c r="H55" s="23" t="n"/>
      <c r="I55" s="23" t="n"/>
      <c r="J55" s="23" t="n"/>
      <c r="K55" s="24">
        <f>IF(COUNT(G55:J55)=0,"",N($E$8)+SUM(G$16:G55)-SUM(I$16:I55))</f>
        <v/>
      </c>
      <c r="L55" s="24">
        <f>IF(COUNT(G55:J55)=0,"",N($E$9)+SUM(H$16:H55)-SUM(J$16:J55))</f>
        <v/>
      </c>
      <c r="M55" s="25">
        <f>IF(COUNT(G55:J55)=0,"",IF(B55="","Enter the date",IF(D55="","Enter who was paid or who paid",IF(F55="","Pick a head of account",IF(O55="?","Pick a head from the list",IF(AND(O55&lt;&gt;"C1",O55&lt;&gt;"C2",N(G55)+N(H55)&gt;0,N(I55)+N(J55)&gt;0),"Put money in and money out on separate rows",IF(K55&lt;0,"Cash in hand below zero: an entry is missing or wrong",IF(AND(O55="C1",ROUND(N(I55)-N(H55),2)&lt;&gt;0),"Cash deposited: cash out and bank in should be equal",IF(AND(O55="C2",ROUND(N(J55)-N(G55),2)&lt;&gt;0),"Cash withdrawn: bank out and cash in should be equal",IF(P55&gt;10000,"Cash paid to this party today is over ₹10,000: not deductible, s.36(4)",IF(Q55&gt;35000,"Cash freight to this transporter today is over ₹35,000: not deductible, s.36(6)",IF(R55&gt;10000,"Asset paid in cash over ₹10,000 today: left out of its cost, s.39(2)",IF(AND(O55="T",N(G55)&gt;=20000),"Loan of ₹20,000 or more taken in cash: barred, s.185",IF(AND(O55="L",N(I55)&gt;=20000),"Loan of ₹20,000 or more repaid in cash: barred, s.188",IF(S55&gt;=200000,"₹2,00,000 or more in cash from this party today: barred, s.186",IF(T55&gt;=200000,"₹2,00,000 or more in cash for this event or order: barred, s.186","OK"))))))))))))))))</f>
        <v/>
      </c>
      <c r="O55">
        <f>IF(F55="","",IFERROR(VLOOKUP(F55,Lists!$A$2:$B$22,2,FALSE),"?"))</f>
        <v/>
      </c>
      <c r="P55">
        <f>IF(OR(O55&lt;&gt;"E",N(I55)=0),0,SUMIFS($I$16:$I$315,$B$16:$B$315,B55,$D$16:$D$315,D55,$O$16:$O$315,"E"))</f>
        <v/>
      </c>
      <c r="Q55">
        <f>IF(OR(O55&lt;&gt;"F",N(I55)=0),0,SUMIFS($I$16:$I$315,$B$16:$B$315,B55,$D$16:$D$315,D55,$O$16:$O$315,"F"))</f>
        <v/>
      </c>
      <c r="R55">
        <f>IF(OR(O55&lt;&gt;"A",N(I55)=0),0,SUMIFS($I$16:$I$315,$B$16:$B$315,B55,$D$16:$D$315,D55,$O$16:$O$315,"A"))</f>
        <v/>
      </c>
      <c r="S55">
        <f>IF(OR(O55&lt;&gt;"S",N(G55)=0),0,SUMIFS($G$16:$G$315,$B$16:$B$315,B55,$D$16:$D$315,D55,$O$16:$O$315,"S"))</f>
        <v/>
      </c>
      <c r="T55">
        <f>IF(OR(O55&lt;&gt;"S",E55="",N(G55)=0),0,SUMIFS($G$16:$G$315,$E$16:$E$315,E55,$O$16:$O$315,"S"))</f>
        <v/>
      </c>
      <c r="U55">
        <f>IF(O55="C2",0,N(G55))</f>
        <v/>
      </c>
      <c r="V55">
        <f>IF(O55="C1",0,N(I55))</f>
        <v/>
      </c>
      <c r="W55">
        <f>IF(O55="C1",0,N(H55))</f>
        <v/>
      </c>
      <c r="X55">
        <f>IF(O55="C2",0,N(J55))</f>
        <v/>
      </c>
      <c r="Y55">
        <f>IF(OR(M55="",M55="OK"),0,1)</f>
        <v/>
      </c>
    </row>
    <row r="56">
      <c r="B56" s="21" t="n"/>
      <c r="C56" s="22" t="n"/>
      <c r="D56" s="14" t="n"/>
      <c r="E56" s="22" t="n"/>
      <c r="F56" s="14" t="n"/>
      <c r="G56" s="23" t="n"/>
      <c r="H56" s="23" t="n"/>
      <c r="I56" s="23" t="n"/>
      <c r="J56" s="23" t="n"/>
      <c r="K56" s="24">
        <f>IF(COUNT(G56:J56)=0,"",N($E$8)+SUM(G$16:G56)-SUM(I$16:I56))</f>
        <v/>
      </c>
      <c r="L56" s="24">
        <f>IF(COUNT(G56:J56)=0,"",N($E$9)+SUM(H$16:H56)-SUM(J$16:J56))</f>
        <v/>
      </c>
      <c r="M56" s="25">
        <f>IF(COUNT(G56:J56)=0,"",IF(B56="","Enter the date",IF(D56="","Enter who was paid or who paid",IF(F56="","Pick a head of account",IF(O56="?","Pick a head from the list",IF(AND(O56&lt;&gt;"C1",O56&lt;&gt;"C2",N(G56)+N(H56)&gt;0,N(I56)+N(J56)&gt;0),"Put money in and money out on separate rows",IF(K56&lt;0,"Cash in hand below zero: an entry is missing or wrong",IF(AND(O56="C1",ROUND(N(I56)-N(H56),2)&lt;&gt;0),"Cash deposited: cash out and bank in should be equal",IF(AND(O56="C2",ROUND(N(J56)-N(G56),2)&lt;&gt;0),"Cash withdrawn: bank out and cash in should be equal",IF(P56&gt;10000,"Cash paid to this party today is over ₹10,000: not deductible, s.36(4)",IF(Q56&gt;35000,"Cash freight to this transporter today is over ₹35,000: not deductible, s.36(6)",IF(R56&gt;10000,"Asset paid in cash over ₹10,000 today: left out of its cost, s.39(2)",IF(AND(O56="T",N(G56)&gt;=20000),"Loan of ₹20,000 or more taken in cash: barred, s.185",IF(AND(O56="L",N(I56)&gt;=20000),"Loan of ₹20,000 or more repaid in cash: barred, s.188",IF(S56&gt;=200000,"₹2,00,000 or more in cash from this party today: barred, s.186",IF(T56&gt;=200000,"₹2,00,000 or more in cash for this event or order: barred, s.186","OK"))))))))))))))))</f>
        <v/>
      </c>
      <c r="O56">
        <f>IF(F56="","",IFERROR(VLOOKUP(F56,Lists!$A$2:$B$22,2,FALSE),"?"))</f>
        <v/>
      </c>
      <c r="P56">
        <f>IF(OR(O56&lt;&gt;"E",N(I56)=0),0,SUMIFS($I$16:$I$315,$B$16:$B$315,B56,$D$16:$D$315,D56,$O$16:$O$315,"E"))</f>
        <v/>
      </c>
      <c r="Q56">
        <f>IF(OR(O56&lt;&gt;"F",N(I56)=0),0,SUMIFS($I$16:$I$315,$B$16:$B$315,B56,$D$16:$D$315,D56,$O$16:$O$315,"F"))</f>
        <v/>
      </c>
      <c r="R56">
        <f>IF(OR(O56&lt;&gt;"A",N(I56)=0),0,SUMIFS($I$16:$I$315,$B$16:$B$315,B56,$D$16:$D$315,D56,$O$16:$O$315,"A"))</f>
        <v/>
      </c>
      <c r="S56">
        <f>IF(OR(O56&lt;&gt;"S",N(G56)=0),0,SUMIFS($G$16:$G$315,$B$16:$B$315,B56,$D$16:$D$315,D56,$O$16:$O$315,"S"))</f>
        <v/>
      </c>
      <c r="T56">
        <f>IF(OR(O56&lt;&gt;"S",E56="",N(G56)=0),0,SUMIFS($G$16:$G$315,$E$16:$E$315,E56,$O$16:$O$315,"S"))</f>
        <v/>
      </c>
      <c r="U56">
        <f>IF(O56="C2",0,N(G56))</f>
        <v/>
      </c>
      <c r="V56">
        <f>IF(O56="C1",0,N(I56))</f>
        <v/>
      </c>
      <c r="W56">
        <f>IF(O56="C1",0,N(H56))</f>
        <v/>
      </c>
      <c r="X56">
        <f>IF(O56="C2",0,N(J56))</f>
        <v/>
      </c>
      <c r="Y56">
        <f>IF(OR(M56="",M56="OK"),0,1)</f>
        <v/>
      </c>
    </row>
    <row r="57">
      <c r="B57" s="21" t="n"/>
      <c r="C57" s="22" t="n"/>
      <c r="D57" s="14" t="n"/>
      <c r="E57" s="22" t="n"/>
      <c r="F57" s="14" t="n"/>
      <c r="G57" s="23" t="n"/>
      <c r="H57" s="23" t="n"/>
      <c r="I57" s="23" t="n"/>
      <c r="J57" s="23" t="n"/>
      <c r="K57" s="24">
        <f>IF(COUNT(G57:J57)=0,"",N($E$8)+SUM(G$16:G57)-SUM(I$16:I57))</f>
        <v/>
      </c>
      <c r="L57" s="24">
        <f>IF(COUNT(G57:J57)=0,"",N($E$9)+SUM(H$16:H57)-SUM(J$16:J57))</f>
        <v/>
      </c>
      <c r="M57" s="25">
        <f>IF(COUNT(G57:J57)=0,"",IF(B57="","Enter the date",IF(D57="","Enter who was paid or who paid",IF(F57="","Pick a head of account",IF(O57="?","Pick a head from the list",IF(AND(O57&lt;&gt;"C1",O57&lt;&gt;"C2",N(G57)+N(H57)&gt;0,N(I57)+N(J57)&gt;0),"Put money in and money out on separate rows",IF(K57&lt;0,"Cash in hand below zero: an entry is missing or wrong",IF(AND(O57="C1",ROUND(N(I57)-N(H57),2)&lt;&gt;0),"Cash deposited: cash out and bank in should be equal",IF(AND(O57="C2",ROUND(N(J57)-N(G57),2)&lt;&gt;0),"Cash withdrawn: bank out and cash in should be equal",IF(P57&gt;10000,"Cash paid to this party today is over ₹10,000: not deductible, s.36(4)",IF(Q57&gt;35000,"Cash freight to this transporter today is over ₹35,000: not deductible, s.36(6)",IF(R57&gt;10000,"Asset paid in cash over ₹10,000 today: left out of its cost, s.39(2)",IF(AND(O57="T",N(G57)&gt;=20000),"Loan of ₹20,000 or more taken in cash: barred, s.185",IF(AND(O57="L",N(I57)&gt;=20000),"Loan of ₹20,000 or more repaid in cash: barred, s.188",IF(S57&gt;=200000,"₹2,00,000 or more in cash from this party today: barred, s.186",IF(T57&gt;=200000,"₹2,00,000 or more in cash for this event or order: barred, s.186","OK"))))))))))))))))</f>
        <v/>
      </c>
      <c r="O57">
        <f>IF(F57="","",IFERROR(VLOOKUP(F57,Lists!$A$2:$B$22,2,FALSE),"?"))</f>
        <v/>
      </c>
      <c r="P57">
        <f>IF(OR(O57&lt;&gt;"E",N(I57)=0),0,SUMIFS($I$16:$I$315,$B$16:$B$315,B57,$D$16:$D$315,D57,$O$16:$O$315,"E"))</f>
        <v/>
      </c>
      <c r="Q57">
        <f>IF(OR(O57&lt;&gt;"F",N(I57)=0),0,SUMIFS($I$16:$I$315,$B$16:$B$315,B57,$D$16:$D$315,D57,$O$16:$O$315,"F"))</f>
        <v/>
      </c>
      <c r="R57">
        <f>IF(OR(O57&lt;&gt;"A",N(I57)=0),0,SUMIFS($I$16:$I$315,$B$16:$B$315,B57,$D$16:$D$315,D57,$O$16:$O$315,"A"))</f>
        <v/>
      </c>
      <c r="S57">
        <f>IF(OR(O57&lt;&gt;"S",N(G57)=0),0,SUMIFS($G$16:$G$315,$B$16:$B$315,B57,$D$16:$D$315,D57,$O$16:$O$315,"S"))</f>
        <v/>
      </c>
      <c r="T57">
        <f>IF(OR(O57&lt;&gt;"S",E57="",N(G57)=0),0,SUMIFS($G$16:$G$315,$E$16:$E$315,E57,$O$16:$O$315,"S"))</f>
        <v/>
      </c>
      <c r="U57">
        <f>IF(O57="C2",0,N(G57))</f>
        <v/>
      </c>
      <c r="V57">
        <f>IF(O57="C1",0,N(I57))</f>
        <v/>
      </c>
      <c r="W57">
        <f>IF(O57="C1",0,N(H57))</f>
        <v/>
      </c>
      <c r="X57">
        <f>IF(O57="C2",0,N(J57))</f>
        <v/>
      </c>
      <c r="Y57">
        <f>IF(OR(M57="",M57="OK"),0,1)</f>
        <v/>
      </c>
    </row>
    <row r="58">
      <c r="B58" s="21" t="n"/>
      <c r="C58" s="22" t="n"/>
      <c r="D58" s="14" t="n"/>
      <c r="E58" s="22" t="n"/>
      <c r="F58" s="14" t="n"/>
      <c r="G58" s="23" t="n"/>
      <c r="H58" s="23" t="n"/>
      <c r="I58" s="23" t="n"/>
      <c r="J58" s="23" t="n"/>
      <c r="K58" s="24">
        <f>IF(COUNT(G58:J58)=0,"",N($E$8)+SUM(G$16:G58)-SUM(I$16:I58))</f>
        <v/>
      </c>
      <c r="L58" s="24">
        <f>IF(COUNT(G58:J58)=0,"",N($E$9)+SUM(H$16:H58)-SUM(J$16:J58))</f>
        <v/>
      </c>
      <c r="M58" s="25">
        <f>IF(COUNT(G58:J58)=0,"",IF(B58="","Enter the date",IF(D58="","Enter who was paid or who paid",IF(F58="","Pick a head of account",IF(O58="?","Pick a head from the list",IF(AND(O58&lt;&gt;"C1",O58&lt;&gt;"C2",N(G58)+N(H58)&gt;0,N(I58)+N(J58)&gt;0),"Put money in and money out on separate rows",IF(K58&lt;0,"Cash in hand below zero: an entry is missing or wrong",IF(AND(O58="C1",ROUND(N(I58)-N(H58),2)&lt;&gt;0),"Cash deposited: cash out and bank in should be equal",IF(AND(O58="C2",ROUND(N(J58)-N(G58),2)&lt;&gt;0),"Cash withdrawn: bank out and cash in should be equal",IF(P58&gt;10000,"Cash paid to this party today is over ₹10,000: not deductible, s.36(4)",IF(Q58&gt;35000,"Cash freight to this transporter today is over ₹35,000: not deductible, s.36(6)",IF(R58&gt;10000,"Asset paid in cash over ₹10,000 today: left out of its cost, s.39(2)",IF(AND(O58="T",N(G58)&gt;=20000),"Loan of ₹20,000 or more taken in cash: barred, s.185",IF(AND(O58="L",N(I58)&gt;=20000),"Loan of ₹20,000 or more repaid in cash: barred, s.188",IF(S58&gt;=200000,"₹2,00,000 or more in cash from this party today: barred, s.186",IF(T58&gt;=200000,"₹2,00,000 or more in cash for this event or order: barred, s.186","OK"))))))))))))))))</f>
        <v/>
      </c>
      <c r="O58">
        <f>IF(F58="","",IFERROR(VLOOKUP(F58,Lists!$A$2:$B$22,2,FALSE),"?"))</f>
        <v/>
      </c>
      <c r="P58">
        <f>IF(OR(O58&lt;&gt;"E",N(I58)=0),0,SUMIFS($I$16:$I$315,$B$16:$B$315,B58,$D$16:$D$315,D58,$O$16:$O$315,"E"))</f>
        <v/>
      </c>
      <c r="Q58">
        <f>IF(OR(O58&lt;&gt;"F",N(I58)=0),0,SUMIFS($I$16:$I$315,$B$16:$B$315,B58,$D$16:$D$315,D58,$O$16:$O$315,"F"))</f>
        <v/>
      </c>
      <c r="R58">
        <f>IF(OR(O58&lt;&gt;"A",N(I58)=0),0,SUMIFS($I$16:$I$315,$B$16:$B$315,B58,$D$16:$D$315,D58,$O$16:$O$315,"A"))</f>
        <v/>
      </c>
      <c r="S58">
        <f>IF(OR(O58&lt;&gt;"S",N(G58)=0),0,SUMIFS($G$16:$G$315,$B$16:$B$315,B58,$D$16:$D$315,D58,$O$16:$O$315,"S"))</f>
        <v/>
      </c>
      <c r="T58">
        <f>IF(OR(O58&lt;&gt;"S",E58="",N(G58)=0),0,SUMIFS($G$16:$G$315,$E$16:$E$315,E58,$O$16:$O$315,"S"))</f>
        <v/>
      </c>
      <c r="U58">
        <f>IF(O58="C2",0,N(G58))</f>
        <v/>
      </c>
      <c r="V58">
        <f>IF(O58="C1",0,N(I58))</f>
        <v/>
      </c>
      <c r="W58">
        <f>IF(O58="C1",0,N(H58))</f>
        <v/>
      </c>
      <c r="X58">
        <f>IF(O58="C2",0,N(J58))</f>
        <v/>
      </c>
      <c r="Y58">
        <f>IF(OR(M58="",M58="OK"),0,1)</f>
        <v/>
      </c>
    </row>
    <row r="59">
      <c r="B59" s="21" t="n"/>
      <c r="C59" s="22" t="n"/>
      <c r="D59" s="14" t="n"/>
      <c r="E59" s="22" t="n"/>
      <c r="F59" s="14" t="n"/>
      <c r="G59" s="23" t="n"/>
      <c r="H59" s="23" t="n"/>
      <c r="I59" s="23" t="n"/>
      <c r="J59" s="23" t="n"/>
      <c r="K59" s="24">
        <f>IF(COUNT(G59:J59)=0,"",N($E$8)+SUM(G$16:G59)-SUM(I$16:I59))</f>
        <v/>
      </c>
      <c r="L59" s="24">
        <f>IF(COUNT(G59:J59)=0,"",N($E$9)+SUM(H$16:H59)-SUM(J$16:J59))</f>
        <v/>
      </c>
      <c r="M59" s="25">
        <f>IF(COUNT(G59:J59)=0,"",IF(B59="","Enter the date",IF(D59="","Enter who was paid or who paid",IF(F59="","Pick a head of account",IF(O59="?","Pick a head from the list",IF(AND(O59&lt;&gt;"C1",O59&lt;&gt;"C2",N(G59)+N(H59)&gt;0,N(I59)+N(J59)&gt;0),"Put money in and money out on separate rows",IF(K59&lt;0,"Cash in hand below zero: an entry is missing or wrong",IF(AND(O59="C1",ROUND(N(I59)-N(H59),2)&lt;&gt;0),"Cash deposited: cash out and bank in should be equal",IF(AND(O59="C2",ROUND(N(J59)-N(G59),2)&lt;&gt;0),"Cash withdrawn: bank out and cash in should be equal",IF(P59&gt;10000,"Cash paid to this party today is over ₹10,000: not deductible, s.36(4)",IF(Q59&gt;35000,"Cash freight to this transporter today is over ₹35,000: not deductible, s.36(6)",IF(R59&gt;10000,"Asset paid in cash over ₹10,000 today: left out of its cost, s.39(2)",IF(AND(O59="T",N(G59)&gt;=20000),"Loan of ₹20,000 or more taken in cash: barred, s.185",IF(AND(O59="L",N(I59)&gt;=20000),"Loan of ₹20,000 or more repaid in cash: barred, s.188",IF(S59&gt;=200000,"₹2,00,000 or more in cash from this party today: barred, s.186",IF(T59&gt;=200000,"₹2,00,000 or more in cash for this event or order: barred, s.186","OK"))))))))))))))))</f>
        <v/>
      </c>
      <c r="O59">
        <f>IF(F59="","",IFERROR(VLOOKUP(F59,Lists!$A$2:$B$22,2,FALSE),"?"))</f>
        <v/>
      </c>
      <c r="P59">
        <f>IF(OR(O59&lt;&gt;"E",N(I59)=0),0,SUMIFS($I$16:$I$315,$B$16:$B$315,B59,$D$16:$D$315,D59,$O$16:$O$315,"E"))</f>
        <v/>
      </c>
      <c r="Q59">
        <f>IF(OR(O59&lt;&gt;"F",N(I59)=0),0,SUMIFS($I$16:$I$315,$B$16:$B$315,B59,$D$16:$D$315,D59,$O$16:$O$315,"F"))</f>
        <v/>
      </c>
      <c r="R59">
        <f>IF(OR(O59&lt;&gt;"A",N(I59)=0),0,SUMIFS($I$16:$I$315,$B$16:$B$315,B59,$D$16:$D$315,D59,$O$16:$O$315,"A"))</f>
        <v/>
      </c>
      <c r="S59">
        <f>IF(OR(O59&lt;&gt;"S",N(G59)=0),0,SUMIFS($G$16:$G$315,$B$16:$B$315,B59,$D$16:$D$315,D59,$O$16:$O$315,"S"))</f>
        <v/>
      </c>
      <c r="T59">
        <f>IF(OR(O59&lt;&gt;"S",E59="",N(G59)=0),0,SUMIFS($G$16:$G$315,$E$16:$E$315,E59,$O$16:$O$315,"S"))</f>
        <v/>
      </c>
      <c r="U59">
        <f>IF(O59="C2",0,N(G59))</f>
        <v/>
      </c>
      <c r="V59">
        <f>IF(O59="C1",0,N(I59))</f>
        <v/>
      </c>
      <c r="W59">
        <f>IF(O59="C1",0,N(H59))</f>
        <v/>
      </c>
      <c r="X59">
        <f>IF(O59="C2",0,N(J59))</f>
        <v/>
      </c>
      <c r="Y59">
        <f>IF(OR(M59="",M59="OK"),0,1)</f>
        <v/>
      </c>
    </row>
    <row r="60">
      <c r="B60" s="21" t="n"/>
      <c r="C60" s="22" t="n"/>
      <c r="D60" s="14" t="n"/>
      <c r="E60" s="22" t="n"/>
      <c r="F60" s="14" t="n"/>
      <c r="G60" s="23" t="n"/>
      <c r="H60" s="23" t="n"/>
      <c r="I60" s="23" t="n"/>
      <c r="J60" s="23" t="n"/>
      <c r="K60" s="24">
        <f>IF(COUNT(G60:J60)=0,"",N($E$8)+SUM(G$16:G60)-SUM(I$16:I60))</f>
        <v/>
      </c>
      <c r="L60" s="24">
        <f>IF(COUNT(G60:J60)=0,"",N($E$9)+SUM(H$16:H60)-SUM(J$16:J60))</f>
        <v/>
      </c>
      <c r="M60" s="25">
        <f>IF(COUNT(G60:J60)=0,"",IF(B60="","Enter the date",IF(D60="","Enter who was paid or who paid",IF(F60="","Pick a head of account",IF(O60="?","Pick a head from the list",IF(AND(O60&lt;&gt;"C1",O60&lt;&gt;"C2",N(G60)+N(H60)&gt;0,N(I60)+N(J60)&gt;0),"Put money in and money out on separate rows",IF(K60&lt;0,"Cash in hand below zero: an entry is missing or wrong",IF(AND(O60="C1",ROUND(N(I60)-N(H60),2)&lt;&gt;0),"Cash deposited: cash out and bank in should be equal",IF(AND(O60="C2",ROUND(N(J60)-N(G60),2)&lt;&gt;0),"Cash withdrawn: bank out and cash in should be equal",IF(P60&gt;10000,"Cash paid to this party today is over ₹10,000: not deductible, s.36(4)",IF(Q60&gt;35000,"Cash freight to this transporter today is over ₹35,000: not deductible, s.36(6)",IF(R60&gt;10000,"Asset paid in cash over ₹10,000 today: left out of its cost, s.39(2)",IF(AND(O60="T",N(G60)&gt;=20000),"Loan of ₹20,000 or more taken in cash: barred, s.185",IF(AND(O60="L",N(I60)&gt;=20000),"Loan of ₹20,000 or more repaid in cash: barred, s.188",IF(S60&gt;=200000,"₹2,00,000 or more in cash from this party today: barred, s.186",IF(T60&gt;=200000,"₹2,00,000 or more in cash for this event or order: barred, s.186","OK"))))))))))))))))</f>
        <v/>
      </c>
      <c r="O60">
        <f>IF(F60="","",IFERROR(VLOOKUP(F60,Lists!$A$2:$B$22,2,FALSE),"?"))</f>
        <v/>
      </c>
      <c r="P60">
        <f>IF(OR(O60&lt;&gt;"E",N(I60)=0),0,SUMIFS($I$16:$I$315,$B$16:$B$315,B60,$D$16:$D$315,D60,$O$16:$O$315,"E"))</f>
        <v/>
      </c>
      <c r="Q60">
        <f>IF(OR(O60&lt;&gt;"F",N(I60)=0),0,SUMIFS($I$16:$I$315,$B$16:$B$315,B60,$D$16:$D$315,D60,$O$16:$O$315,"F"))</f>
        <v/>
      </c>
      <c r="R60">
        <f>IF(OR(O60&lt;&gt;"A",N(I60)=0),0,SUMIFS($I$16:$I$315,$B$16:$B$315,B60,$D$16:$D$315,D60,$O$16:$O$315,"A"))</f>
        <v/>
      </c>
      <c r="S60">
        <f>IF(OR(O60&lt;&gt;"S",N(G60)=0),0,SUMIFS($G$16:$G$315,$B$16:$B$315,B60,$D$16:$D$315,D60,$O$16:$O$315,"S"))</f>
        <v/>
      </c>
      <c r="T60">
        <f>IF(OR(O60&lt;&gt;"S",E60="",N(G60)=0),0,SUMIFS($G$16:$G$315,$E$16:$E$315,E60,$O$16:$O$315,"S"))</f>
        <v/>
      </c>
      <c r="U60">
        <f>IF(O60="C2",0,N(G60))</f>
        <v/>
      </c>
      <c r="V60">
        <f>IF(O60="C1",0,N(I60))</f>
        <v/>
      </c>
      <c r="W60">
        <f>IF(O60="C1",0,N(H60))</f>
        <v/>
      </c>
      <c r="X60">
        <f>IF(O60="C2",0,N(J60))</f>
        <v/>
      </c>
      <c r="Y60">
        <f>IF(OR(M60="",M60="OK"),0,1)</f>
        <v/>
      </c>
    </row>
    <row r="61">
      <c r="B61" s="21" t="n"/>
      <c r="C61" s="22" t="n"/>
      <c r="D61" s="14" t="n"/>
      <c r="E61" s="22" t="n"/>
      <c r="F61" s="14" t="n"/>
      <c r="G61" s="23" t="n"/>
      <c r="H61" s="23" t="n"/>
      <c r="I61" s="23" t="n"/>
      <c r="J61" s="23" t="n"/>
      <c r="K61" s="24">
        <f>IF(COUNT(G61:J61)=0,"",N($E$8)+SUM(G$16:G61)-SUM(I$16:I61))</f>
        <v/>
      </c>
      <c r="L61" s="24">
        <f>IF(COUNT(G61:J61)=0,"",N($E$9)+SUM(H$16:H61)-SUM(J$16:J61))</f>
        <v/>
      </c>
      <c r="M61" s="25">
        <f>IF(COUNT(G61:J61)=0,"",IF(B61="","Enter the date",IF(D61="","Enter who was paid or who paid",IF(F61="","Pick a head of account",IF(O61="?","Pick a head from the list",IF(AND(O61&lt;&gt;"C1",O61&lt;&gt;"C2",N(G61)+N(H61)&gt;0,N(I61)+N(J61)&gt;0),"Put money in and money out on separate rows",IF(K61&lt;0,"Cash in hand below zero: an entry is missing or wrong",IF(AND(O61="C1",ROUND(N(I61)-N(H61),2)&lt;&gt;0),"Cash deposited: cash out and bank in should be equal",IF(AND(O61="C2",ROUND(N(J61)-N(G61),2)&lt;&gt;0),"Cash withdrawn: bank out and cash in should be equal",IF(P61&gt;10000,"Cash paid to this party today is over ₹10,000: not deductible, s.36(4)",IF(Q61&gt;35000,"Cash freight to this transporter today is over ₹35,000: not deductible, s.36(6)",IF(R61&gt;10000,"Asset paid in cash over ₹10,000 today: left out of its cost, s.39(2)",IF(AND(O61="T",N(G61)&gt;=20000),"Loan of ₹20,000 or more taken in cash: barred, s.185",IF(AND(O61="L",N(I61)&gt;=20000),"Loan of ₹20,000 or more repaid in cash: barred, s.188",IF(S61&gt;=200000,"₹2,00,000 or more in cash from this party today: barred, s.186",IF(T61&gt;=200000,"₹2,00,000 or more in cash for this event or order: barred, s.186","OK"))))))))))))))))</f>
        <v/>
      </c>
      <c r="O61">
        <f>IF(F61="","",IFERROR(VLOOKUP(F61,Lists!$A$2:$B$22,2,FALSE),"?"))</f>
        <v/>
      </c>
      <c r="P61">
        <f>IF(OR(O61&lt;&gt;"E",N(I61)=0),0,SUMIFS($I$16:$I$315,$B$16:$B$315,B61,$D$16:$D$315,D61,$O$16:$O$315,"E"))</f>
        <v/>
      </c>
      <c r="Q61">
        <f>IF(OR(O61&lt;&gt;"F",N(I61)=0),0,SUMIFS($I$16:$I$315,$B$16:$B$315,B61,$D$16:$D$315,D61,$O$16:$O$315,"F"))</f>
        <v/>
      </c>
      <c r="R61">
        <f>IF(OR(O61&lt;&gt;"A",N(I61)=0),0,SUMIFS($I$16:$I$315,$B$16:$B$315,B61,$D$16:$D$315,D61,$O$16:$O$315,"A"))</f>
        <v/>
      </c>
      <c r="S61">
        <f>IF(OR(O61&lt;&gt;"S",N(G61)=0),0,SUMIFS($G$16:$G$315,$B$16:$B$315,B61,$D$16:$D$315,D61,$O$16:$O$315,"S"))</f>
        <v/>
      </c>
      <c r="T61">
        <f>IF(OR(O61&lt;&gt;"S",E61="",N(G61)=0),0,SUMIFS($G$16:$G$315,$E$16:$E$315,E61,$O$16:$O$315,"S"))</f>
        <v/>
      </c>
      <c r="U61">
        <f>IF(O61="C2",0,N(G61))</f>
        <v/>
      </c>
      <c r="V61">
        <f>IF(O61="C1",0,N(I61))</f>
        <v/>
      </c>
      <c r="W61">
        <f>IF(O61="C1",0,N(H61))</f>
        <v/>
      </c>
      <c r="X61">
        <f>IF(O61="C2",0,N(J61))</f>
        <v/>
      </c>
      <c r="Y61">
        <f>IF(OR(M61="",M61="OK"),0,1)</f>
        <v/>
      </c>
    </row>
    <row r="62">
      <c r="B62" s="21" t="n"/>
      <c r="C62" s="22" t="n"/>
      <c r="D62" s="14" t="n"/>
      <c r="E62" s="22" t="n"/>
      <c r="F62" s="14" t="n"/>
      <c r="G62" s="23" t="n"/>
      <c r="H62" s="23" t="n"/>
      <c r="I62" s="23" t="n"/>
      <c r="J62" s="23" t="n"/>
      <c r="K62" s="24">
        <f>IF(COUNT(G62:J62)=0,"",N($E$8)+SUM(G$16:G62)-SUM(I$16:I62))</f>
        <v/>
      </c>
      <c r="L62" s="24">
        <f>IF(COUNT(G62:J62)=0,"",N($E$9)+SUM(H$16:H62)-SUM(J$16:J62))</f>
        <v/>
      </c>
      <c r="M62" s="25">
        <f>IF(COUNT(G62:J62)=0,"",IF(B62="","Enter the date",IF(D62="","Enter who was paid or who paid",IF(F62="","Pick a head of account",IF(O62="?","Pick a head from the list",IF(AND(O62&lt;&gt;"C1",O62&lt;&gt;"C2",N(G62)+N(H62)&gt;0,N(I62)+N(J62)&gt;0),"Put money in and money out on separate rows",IF(K62&lt;0,"Cash in hand below zero: an entry is missing or wrong",IF(AND(O62="C1",ROUND(N(I62)-N(H62),2)&lt;&gt;0),"Cash deposited: cash out and bank in should be equal",IF(AND(O62="C2",ROUND(N(J62)-N(G62),2)&lt;&gt;0),"Cash withdrawn: bank out and cash in should be equal",IF(P62&gt;10000,"Cash paid to this party today is over ₹10,000: not deductible, s.36(4)",IF(Q62&gt;35000,"Cash freight to this transporter today is over ₹35,000: not deductible, s.36(6)",IF(R62&gt;10000,"Asset paid in cash over ₹10,000 today: left out of its cost, s.39(2)",IF(AND(O62="T",N(G62)&gt;=20000),"Loan of ₹20,000 or more taken in cash: barred, s.185",IF(AND(O62="L",N(I62)&gt;=20000),"Loan of ₹20,000 or more repaid in cash: barred, s.188",IF(S62&gt;=200000,"₹2,00,000 or more in cash from this party today: barred, s.186",IF(T62&gt;=200000,"₹2,00,000 or more in cash for this event or order: barred, s.186","OK"))))))))))))))))</f>
        <v/>
      </c>
      <c r="O62">
        <f>IF(F62="","",IFERROR(VLOOKUP(F62,Lists!$A$2:$B$22,2,FALSE),"?"))</f>
        <v/>
      </c>
      <c r="P62">
        <f>IF(OR(O62&lt;&gt;"E",N(I62)=0),0,SUMIFS($I$16:$I$315,$B$16:$B$315,B62,$D$16:$D$315,D62,$O$16:$O$315,"E"))</f>
        <v/>
      </c>
      <c r="Q62">
        <f>IF(OR(O62&lt;&gt;"F",N(I62)=0),0,SUMIFS($I$16:$I$315,$B$16:$B$315,B62,$D$16:$D$315,D62,$O$16:$O$315,"F"))</f>
        <v/>
      </c>
      <c r="R62">
        <f>IF(OR(O62&lt;&gt;"A",N(I62)=0),0,SUMIFS($I$16:$I$315,$B$16:$B$315,B62,$D$16:$D$315,D62,$O$16:$O$315,"A"))</f>
        <v/>
      </c>
      <c r="S62">
        <f>IF(OR(O62&lt;&gt;"S",N(G62)=0),0,SUMIFS($G$16:$G$315,$B$16:$B$315,B62,$D$16:$D$315,D62,$O$16:$O$315,"S"))</f>
        <v/>
      </c>
      <c r="T62">
        <f>IF(OR(O62&lt;&gt;"S",E62="",N(G62)=0),0,SUMIFS($G$16:$G$315,$E$16:$E$315,E62,$O$16:$O$315,"S"))</f>
        <v/>
      </c>
      <c r="U62">
        <f>IF(O62="C2",0,N(G62))</f>
        <v/>
      </c>
      <c r="V62">
        <f>IF(O62="C1",0,N(I62))</f>
        <v/>
      </c>
      <c r="W62">
        <f>IF(O62="C1",0,N(H62))</f>
        <v/>
      </c>
      <c r="X62">
        <f>IF(O62="C2",0,N(J62))</f>
        <v/>
      </c>
      <c r="Y62">
        <f>IF(OR(M62="",M62="OK"),0,1)</f>
        <v/>
      </c>
    </row>
    <row r="63">
      <c r="B63" s="21" t="n"/>
      <c r="C63" s="22" t="n"/>
      <c r="D63" s="14" t="n"/>
      <c r="E63" s="22" t="n"/>
      <c r="F63" s="14" t="n"/>
      <c r="G63" s="23" t="n"/>
      <c r="H63" s="23" t="n"/>
      <c r="I63" s="23" t="n"/>
      <c r="J63" s="23" t="n"/>
      <c r="K63" s="24">
        <f>IF(COUNT(G63:J63)=0,"",N($E$8)+SUM(G$16:G63)-SUM(I$16:I63))</f>
        <v/>
      </c>
      <c r="L63" s="24">
        <f>IF(COUNT(G63:J63)=0,"",N($E$9)+SUM(H$16:H63)-SUM(J$16:J63))</f>
        <v/>
      </c>
      <c r="M63" s="25">
        <f>IF(COUNT(G63:J63)=0,"",IF(B63="","Enter the date",IF(D63="","Enter who was paid or who paid",IF(F63="","Pick a head of account",IF(O63="?","Pick a head from the list",IF(AND(O63&lt;&gt;"C1",O63&lt;&gt;"C2",N(G63)+N(H63)&gt;0,N(I63)+N(J63)&gt;0),"Put money in and money out on separate rows",IF(K63&lt;0,"Cash in hand below zero: an entry is missing or wrong",IF(AND(O63="C1",ROUND(N(I63)-N(H63),2)&lt;&gt;0),"Cash deposited: cash out and bank in should be equal",IF(AND(O63="C2",ROUND(N(J63)-N(G63),2)&lt;&gt;0),"Cash withdrawn: bank out and cash in should be equal",IF(P63&gt;10000,"Cash paid to this party today is over ₹10,000: not deductible, s.36(4)",IF(Q63&gt;35000,"Cash freight to this transporter today is over ₹35,000: not deductible, s.36(6)",IF(R63&gt;10000,"Asset paid in cash over ₹10,000 today: left out of its cost, s.39(2)",IF(AND(O63="T",N(G63)&gt;=20000),"Loan of ₹20,000 or more taken in cash: barred, s.185",IF(AND(O63="L",N(I63)&gt;=20000),"Loan of ₹20,000 or more repaid in cash: barred, s.188",IF(S63&gt;=200000,"₹2,00,000 or more in cash from this party today: barred, s.186",IF(T63&gt;=200000,"₹2,00,000 or more in cash for this event or order: barred, s.186","OK"))))))))))))))))</f>
        <v/>
      </c>
      <c r="O63">
        <f>IF(F63="","",IFERROR(VLOOKUP(F63,Lists!$A$2:$B$22,2,FALSE),"?"))</f>
        <v/>
      </c>
      <c r="P63">
        <f>IF(OR(O63&lt;&gt;"E",N(I63)=0),0,SUMIFS($I$16:$I$315,$B$16:$B$315,B63,$D$16:$D$315,D63,$O$16:$O$315,"E"))</f>
        <v/>
      </c>
      <c r="Q63">
        <f>IF(OR(O63&lt;&gt;"F",N(I63)=0),0,SUMIFS($I$16:$I$315,$B$16:$B$315,B63,$D$16:$D$315,D63,$O$16:$O$315,"F"))</f>
        <v/>
      </c>
      <c r="R63">
        <f>IF(OR(O63&lt;&gt;"A",N(I63)=0),0,SUMIFS($I$16:$I$315,$B$16:$B$315,B63,$D$16:$D$315,D63,$O$16:$O$315,"A"))</f>
        <v/>
      </c>
      <c r="S63">
        <f>IF(OR(O63&lt;&gt;"S",N(G63)=0),0,SUMIFS($G$16:$G$315,$B$16:$B$315,B63,$D$16:$D$315,D63,$O$16:$O$315,"S"))</f>
        <v/>
      </c>
      <c r="T63">
        <f>IF(OR(O63&lt;&gt;"S",E63="",N(G63)=0),0,SUMIFS($G$16:$G$315,$E$16:$E$315,E63,$O$16:$O$315,"S"))</f>
        <v/>
      </c>
      <c r="U63">
        <f>IF(O63="C2",0,N(G63))</f>
        <v/>
      </c>
      <c r="V63">
        <f>IF(O63="C1",0,N(I63))</f>
        <v/>
      </c>
      <c r="W63">
        <f>IF(O63="C1",0,N(H63))</f>
        <v/>
      </c>
      <c r="X63">
        <f>IF(O63="C2",0,N(J63))</f>
        <v/>
      </c>
      <c r="Y63">
        <f>IF(OR(M63="",M63="OK"),0,1)</f>
        <v/>
      </c>
    </row>
    <row r="64">
      <c r="B64" s="21" t="n"/>
      <c r="C64" s="22" t="n"/>
      <c r="D64" s="14" t="n"/>
      <c r="E64" s="22" t="n"/>
      <c r="F64" s="14" t="n"/>
      <c r="G64" s="23" t="n"/>
      <c r="H64" s="23" t="n"/>
      <c r="I64" s="23" t="n"/>
      <c r="J64" s="23" t="n"/>
      <c r="K64" s="24">
        <f>IF(COUNT(G64:J64)=0,"",N($E$8)+SUM(G$16:G64)-SUM(I$16:I64))</f>
        <v/>
      </c>
      <c r="L64" s="24">
        <f>IF(COUNT(G64:J64)=0,"",N($E$9)+SUM(H$16:H64)-SUM(J$16:J64))</f>
        <v/>
      </c>
      <c r="M64" s="25">
        <f>IF(COUNT(G64:J64)=0,"",IF(B64="","Enter the date",IF(D64="","Enter who was paid or who paid",IF(F64="","Pick a head of account",IF(O64="?","Pick a head from the list",IF(AND(O64&lt;&gt;"C1",O64&lt;&gt;"C2",N(G64)+N(H64)&gt;0,N(I64)+N(J64)&gt;0),"Put money in and money out on separate rows",IF(K64&lt;0,"Cash in hand below zero: an entry is missing or wrong",IF(AND(O64="C1",ROUND(N(I64)-N(H64),2)&lt;&gt;0),"Cash deposited: cash out and bank in should be equal",IF(AND(O64="C2",ROUND(N(J64)-N(G64),2)&lt;&gt;0),"Cash withdrawn: bank out and cash in should be equal",IF(P64&gt;10000,"Cash paid to this party today is over ₹10,000: not deductible, s.36(4)",IF(Q64&gt;35000,"Cash freight to this transporter today is over ₹35,000: not deductible, s.36(6)",IF(R64&gt;10000,"Asset paid in cash over ₹10,000 today: left out of its cost, s.39(2)",IF(AND(O64="T",N(G64)&gt;=20000),"Loan of ₹20,000 or more taken in cash: barred, s.185",IF(AND(O64="L",N(I64)&gt;=20000),"Loan of ₹20,000 or more repaid in cash: barred, s.188",IF(S64&gt;=200000,"₹2,00,000 or more in cash from this party today: barred, s.186",IF(T64&gt;=200000,"₹2,00,000 or more in cash for this event or order: barred, s.186","OK"))))))))))))))))</f>
        <v/>
      </c>
      <c r="O64">
        <f>IF(F64="","",IFERROR(VLOOKUP(F64,Lists!$A$2:$B$22,2,FALSE),"?"))</f>
        <v/>
      </c>
      <c r="P64">
        <f>IF(OR(O64&lt;&gt;"E",N(I64)=0),0,SUMIFS($I$16:$I$315,$B$16:$B$315,B64,$D$16:$D$315,D64,$O$16:$O$315,"E"))</f>
        <v/>
      </c>
      <c r="Q64">
        <f>IF(OR(O64&lt;&gt;"F",N(I64)=0),0,SUMIFS($I$16:$I$315,$B$16:$B$315,B64,$D$16:$D$315,D64,$O$16:$O$315,"F"))</f>
        <v/>
      </c>
      <c r="R64">
        <f>IF(OR(O64&lt;&gt;"A",N(I64)=0),0,SUMIFS($I$16:$I$315,$B$16:$B$315,B64,$D$16:$D$315,D64,$O$16:$O$315,"A"))</f>
        <v/>
      </c>
      <c r="S64">
        <f>IF(OR(O64&lt;&gt;"S",N(G64)=0),0,SUMIFS($G$16:$G$315,$B$16:$B$315,B64,$D$16:$D$315,D64,$O$16:$O$315,"S"))</f>
        <v/>
      </c>
      <c r="T64">
        <f>IF(OR(O64&lt;&gt;"S",E64="",N(G64)=0),0,SUMIFS($G$16:$G$315,$E$16:$E$315,E64,$O$16:$O$315,"S"))</f>
        <v/>
      </c>
      <c r="U64">
        <f>IF(O64="C2",0,N(G64))</f>
        <v/>
      </c>
      <c r="V64">
        <f>IF(O64="C1",0,N(I64))</f>
        <v/>
      </c>
      <c r="W64">
        <f>IF(O64="C1",0,N(H64))</f>
        <v/>
      </c>
      <c r="X64">
        <f>IF(O64="C2",0,N(J64))</f>
        <v/>
      </c>
      <c r="Y64">
        <f>IF(OR(M64="",M64="OK"),0,1)</f>
        <v/>
      </c>
    </row>
    <row r="65">
      <c r="B65" s="21" t="n"/>
      <c r="C65" s="22" t="n"/>
      <c r="D65" s="14" t="n"/>
      <c r="E65" s="22" t="n"/>
      <c r="F65" s="14" t="n"/>
      <c r="G65" s="23" t="n"/>
      <c r="H65" s="23" t="n"/>
      <c r="I65" s="23" t="n"/>
      <c r="J65" s="23" t="n"/>
      <c r="K65" s="24">
        <f>IF(COUNT(G65:J65)=0,"",N($E$8)+SUM(G$16:G65)-SUM(I$16:I65))</f>
        <v/>
      </c>
      <c r="L65" s="24">
        <f>IF(COUNT(G65:J65)=0,"",N($E$9)+SUM(H$16:H65)-SUM(J$16:J65))</f>
        <v/>
      </c>
      <c r="M65" s="25">
        <f>IF(COUNT(G65:J65)=0,"",IF(B65="","Enter the date",IF(D65="","Enter who was paid or who paid",IF(F65="","Pick a head of account",IF(O65="?","Pick a head from the list",IF(AND(O65&lt;&gt;"C1",O65&lt;&gt;"C2",N(G65)+N(H65)&gt;0,N(I65)+N(J65)&gt;0),"Put money in and money out on separate rows",IF(K65&lt;0,"Cash in hand below zero: an entry is missing or wrong",IF(AND(O65="C1",ROUND(N(I65)-N(H65),2)&lt;&gt;0),"Cash deposited: cash out and bank in should be equal",IF(AND(O65="C2",ROUND(N(J65)-N(G65),2)&lt;&gt;0),"Cash withdrawn: bank out and cash in should be equal",IF(P65&gt;10000,"Cash paid to this party today is over ₹10,000: not deductible, s.36(4)",IF(Q65&gt;35000,"Cash freight to this transporter today is over ₹35,000: not deductible, s.36(6)",IF(R65&gt;10000,"Asset paid in cash over ₹10,000 today: left out of its cost, s.39(2)",IF(AND(O65="T",N(G65)&gt;=20000),"Loan of ₹20,000 or more taken in cash: barred, s.185",IF(AND(O65="L",N(I65)&gt;=20000),"Loan of ₹20,000 or more repaid in cash: barred, s.188",IF(S65&gt;=200000,"₹2,00,000 or more in cash from this party today: barred, s.186",IF(T65&gt;=200000,"₹2,00,000 or more in cash for this event or order: barred, s.186","OK"))))))))))))))))</f>
        <v/>
      </c>
      <c r="O65">
        <f>IF(F65="","",IFERROR(VLOOKUP(F65,Lists!$A$2:$B$22,2,FALSE),"?"))</f>
        <v/>
      </c>
      <c r="P65">
        <f>IF(OR(O65&lt;&gt;"E",N(I65)=0),0,SUMIFS($I$16:$I$315,$B$16:$B$315,B65,$D$16:$D$315,D65,$O$16:$O$315,"E"))</f>
        <v/>
      </c>
      <c r="Q65">
        <f>IF(OR(O65&lt;&gt;"F",N(I65)=0),0,SUMIFS($I$16:$I$315,$B$16:$B$315,B65,$D$16:$D$315,D65,$O$16:$O$315,"F"))</f>
        <v/>
      </c>
      <c r="R65">
        <f>IF(OR(O65&lt;&gt;"A",N(I65)=0),0,SUMIFS($I$16:$I$315,$B$16:$B$315,B65,$D$16:$D$315,D65,$O$16:$O$315,"A"))</f>
        <v/>
      </c>
      <c r="S65">
        <f>IF(OR(O65&lt;&gt;"S",N(G65)=0),0,SUMIFS($G$16:$G$315,$B$16:$B$315,B65,$D$16:$D$315,D65,$O$16:$O$315,"S"))</f>
        <v/>
      </c>
      <c r="T65">
        <f>IF(OR(O65&lt;&gt;"S",E65="",N(G65)=0),0,SUMIFS($G$16:$G$315,$E$16:$E$315,E65,$O$16:$O$315,"S"))</f>
        <v/>
      </c>
      <c r="U65">
        <f>IF(O65="C2",0,N(G65))</f>
        <v/>
      </c>
      <c r="V65">
        <f>IF(O65="C1",0,N(I65))</f>
        <v/>
      </c>
      <c r="W65">
        <f>IF(O65="C1",0,N(H65))</f>
        <v/>
      </c>
      <c r="X65">
        <f>IF(O65="C2",0,N(J65))</f>
        <v/>
      </c>
      <c r="Y65">
        <f>IF(OR(M65="",M65="OK"),0,1)</f>
        <v/>
      </c>
    </row>
    <row r="66">
      <c r="B66" s="21" t="n"/>
      <c r="C66" s="22" t="n"/>
      <c r="D66" s="14" t="n"/>
      <c r="E66" s="22" t="n"/>
      <c r="F66" s="14" t="n"/>
      <c r="G66" s="23" t="n"/>
      <c r="H66" s="23" t="n"/>
      <c r="I66" s="23" t="n"/>
      <c r="J66" s="23" t="n"/>
      <c r="K66" s="24">
        <f>IF(COUNT(G66:J66)=0,"",N($E$8)+SUM(G$16:G66)-SUM(I$16:I66))</f>
        <v/>
      </c>
      <c r="L66" s="24">
        <f>IF(COUNT(G66:J66)=0,"",N($E$9)+SUM(H$16:H66)-SUM(J$16:J66))</f>
        <v/>
      </c>
      <c r="M66" s="25">
        <f>IF(COUNT(G66:J66)=0,"",IF(B66="","Enter the date",IF(D66="","Enter who was paid or who paid",IF(F66="","Pick a head of account",IF(O66="?","Pick a head from the list",IF(AND(O66&lt;&gt;"C1",O66&lt;&gt;"C2",N(G66)+N(H66)&gt;0,N(I66)+N(J66)&gt;0),"Put money in and money out on separate rows",IF(K66&lt;0,"Cash in hand below zero: an entry is missing or wrong",IF(AND(O66="C1",ROUND(N(I66)-N(H66),2)&lt;&gt;0),"Cash deposited: cash out and bank in should be equal",IF(AND(O66="C2",ROUND(N(J66)-N(G66),2)&lt;&gt;0),"Cash withdrawn: bank out and cash in should be equal",IF(P66&gt;10000,"Cash paid to this party today is over ₹10,000: not deductible, s.36(4)",IF(Q66&gt;35000,"Cash freight to this transporter today is over ₹35,000: not deductible, s.36(6)",IF(R66&gt;10000,"Asset paid in cash over ₹10,000 today: left out of its cost, s.39(2)",IF(AND(O66="T",N(G66)&gt;=20000),"Loan of ₹20,000 or more taken in cash: barred, s.185",IF(AND(O66="L",N(I66)&gt;=20000),"Loan of ₹20,000 or more repaid in cash: barred, s.188",IF(S66&gt;=200000,"₹2,00,000 or more in cash from this party today: barred, s.186",IF(T66&gt;=200000,"₹2,00,000 or more in cash for this event or order: barred, s.186","OK"))))))))))))))))</f>
        <v/>
      </c>
      <c r="O66">
        <f>IF(F66="","",IFERROR(VLOOKUP(F66,Lists!$A$2:$B$22,2,FALSE),"?"))</f>
        <v/>
      </c>
      <c r="P66">
        <f>IF(OR(O66&lt;&gt;"E",N(I66)=0),0,SUMIFS($I$16:$I$315,$B$16:$B$315,B66,$D$16:$D$315,D66,$O$16:$O$315,"E"))</f>
        <v/>
      </c>
      <c r="Q66">
        <f>IF(OR(O66&lt;&gt;"F",N(I66)=0),0,SUMIFS($I$16:$I$315,$B$16:$B$315,B66,$D$16:$D$315,D66,$O$16:$O$315,"F"))</f>
        <v/>
      </c>
      <c r="R66">
        <f>IF(OR(O66&lt;&gt;"A",N(I66)=0),0,SUMIFS($I$16:$I$315,$B$16:$B$315,B66,$D$16:$D$315,D66,$O$16:$O$315,"A"))</f>
        <v/>
      </c>
      <c r="S66">
        <f>IF(OR(O66&lt;&gt;"S",N(G66)=0),0,SUMIFS($G$16:$G$315,$B$16:$B$315,B66,$D$16:$D$315,D66,$O$16:$O$315,"S"))</f>
        <v/>
      </c>
      <c r="T66">
        <f>IF(OR(O66&lt;&gt;"S",E66="",N(G66)=0),0,SUMIFS($G$16:$G$315,$E$16:$E$315,E66,$O$16:$O$315,"S"))</f>
        <v/>
      </c>
      <c r="U66">
        <f>IF(O66="C2",0,N(G66))</f>
        <v/>
      </c>
      <c r="V66">
        <f>IF(O66="C1",0,N(I66))</f>
        <v/>
      </c>
      <c r="W66">
        <f>IF(O66="C1",0,N(H66))</f>
        <v/>
      </c>
      <c r="X66">
        <f>IF(O66="C2",0,N(J66))</f>
        <v/>
      </c>
      <c r="Y66">
        <f>IF(OR(M66="",M66="OK"),0,1)</f>
        <v/>
      </c>
    </row>
    <row r="67">
      <c r="B67" s="21" t="n"/>
      <c r="C67" s="22" t="n"/>
      <c r="D67" s="14" t="n"/>
      <c r="E67" s="22" t="n"/>
      <c r="F67" s="14" t="n"/>
      <c r="G67" s="23" t="n"/>
      <c r="H67" s="23" t="n"/>
      <c r="I67" s="23" t="n"/>
      <c r="J67" s="23" t="n"/>
      <c r="K67" s="24">
        <f>IF(COUNT(G67:J67)=0,"",N($E$8)+SUM(G$16:G67)-SUM(I$16:I67))</f>
        <v/>
      </c>
      <c r="L67" s="24">
        <f>IF(COUNT(G67:J67)=0,"",N($E$9)+SUM(H$16:H67)-SUM(J$16:J67))</f>
        <v/>
      </c>
      <c r="M67" s="25">
        <f>IF(COUNT(G67:J67)=0,"",IF(B67="","Enter the date",IF(D67="","Enter who was paid or who paid",IF(F67="","Pick a head of account",IF(O67="?","Pick a head from the list",IF(AND(O67&lt;&gt;"C1",O67&lt;&gt;"C2",N(G67)+N(H67)&gt;0,N(I67)+N(J67)&gt;0),"Put money in and money out on separate rows",IF(K67&lt;0,"Cash in hand below zero: an entry is missing or wrong",IF(AND(O67="C1",ROUND(N(I67)-N(H67),2)&lt;&gt;0),"Cash deposited: cash out and bank in should be equal",IF(AND(O67="C2",ROUND(N(J67)-N(G67),2)&lt;&gt;0),"Cash withdrawn: bank out and cash in should be equal",IF(P67&gt;10000,"Cash paid to this party today is over ₹10,000: not deductible, s.36(4)",IF(Q67&gt;35000,"Cash freight to this transporter today is over ₹35,000: not deductible, s.36(6)",IF(R67&gt;10000,"Asset paid in cash over ₹10,000 today: left out of its cost, s.39(2)",IF(AND(O67="T",N(G67)&gt;=20000),"Loan of ₹20,000 or more taken in cash: barred, s.185",IF(AND(O67="L",N(I67)&gt;=20000),"Loan of ₹20,000 or more repaid in cash: barred, s.188",IF(S67&gt;=200000,"₹2,00,000 or more in cash from this party today: barred, s.186",IF(T67&gt;=200000,"₹2,00,000 or more in cash for this event or order: barred, s.186","OK"))))))))))))))))</f>
        <v/>
      </c>
      <c r="O67">
        <f>IF(F67="","",IFERROR(VLOOKUP(F67,Lists!$A$2:$B$22,2,FALSE),"?"))</f>
        <v/>
      </c>
      <c r="P67">
        <f>IF(OR(O67&lt;&gt;"E",N(I67)=0),0,SUMIFS($I$16:$I$315,$B$16:$B$315,B67,$D$16:$D$315,D67,$O$16:$O$315,"E"))</f>
        <v/>
      </c>
      <c r="Q67">
        <f>IF(OR(O67&lt;&gt;"F",N(I67)=0),0,SUMIFS($I$16:$I$315,$B$16:$B$315,B67,$D$16:$D$315,D67,$O$16:$O$315,"F"))</f>
        <v/>
      </c>
      <c r="R67">
        <f>IF(OR(O67&lt;&gt;"A",N(I67)=0),0,SUMIFS($I$16:$I$315,$B$16:$B$315,B67,$D$16:$D$315,D67,$O$16:$O$315,"A"))</f>
        <v/>
      </c>
      <c r="S67">
        <f>IF(OR(O67&lt;&gt;"S",N(G67)=0),0,SUMIFS($G$16:$G$315,$B$16:$B$315,B67,$D$16:$D$315,D67,$O$16:$O$315,"S"))</f>
        <v/>
      </c>
      <c r="T67">
        <f>IF(OR(O67&lt;&gt;"S",E67="",N(G67)=0),0,SUMIFS($G$16:$G$315,$E$16:$E$315,E67,$O$16:$O$315,"S"))</f>
        <v/>
      </c>
      <c r="U67">
        <f>IF(O67="C2",0,N(G67))</f>
        <v/>
      </c>
      <c r="V67">
        <f>IF(O67="C1",0,N(I67))</f>
        <v/>
      </c>
      <c r="W67">
        <f>IF(O67="C1",0,N(H67))</f>
        <v/>
      </c>
      <c r="X67">
        <f>IF(O67="C2",0,N(J67))</f>
        <v/>
      </c>
      <c r="Y67">
        <f>IF(OR(M67="",M67="OK"),0,1)</f>
        <v/>
      </c>
    </row>
    <row r="68">
      <c r="B68" s="21" t="n"/>
      <c r="C68" s="22" t="n"/>
      <c r="D68" s="14" t="n"/>
      <c r="E68" s="22" t="n"/>
      <c r="F68" s="14" t="n"/>
      <c r="G68" s="23" t="n"/>
      <c r="H68" s="23" t="n"/>
      <c r="I68" s="23" t="n"/>
      <c r="J68" s="23" t="n"/>
      <c r="K68" s="24">
        <f>IF(COUNT(G68:J68)=0,"",N($E$8)+SUM(G$16:G68)-SUM(I$16:I68))</f>
        <v/>
      </c>
      <c r="L68" s="24">
        <f>IF(COUNT(G68:J68)=0,"",N($E$9)+SUM(H$16:H68)-SUM(J$16:J68))</f>
        <v/>
      </c>
      <c r="M68" s="25">
        <f>IF(COUNT(G68:J68)=0,"",IF(B68="","Enter the date",IF(D68="","Enter who was paid or who paid",IF(F68="","Pick a head of account",IF(O68="?","Pick a head from the list",IF(AND(O68&lt;&gt;"C1",O68&lt;&gt;"C2",N(G68)+N(H68)&gt;0,N(I68)+N(J68)&gt;0),"Put money in and money out on separate rows",IF(K68&lt;0,"Cash in hand below zero: an entry is missing or wrong",IF(AND(O68="C1",ROUND(N(I68)-N(H68),2)&lt;&gt;0),"Cash deposited: cash out and bank in should be equal",IF(AND(O68="C2",ROUND(N(J68)-N(G68),2)&lt;&gt;0),"Cash withdrawn: bank out and cash in should be equal",IF(P68&gt;10000,"Cash paid to this party today is over ₹10,000: not deductible, s.36(4)",IF(Q68&gt;35000,"Cash freight to this transporter today is over ₹35,000: not deductible, s.36(6)",IF(R68&gt;10000,"Asset paid in cash over ₹10,000 today: left out of its cost, s.39(2)",IF(AND(O68="T",N(G68)&gt;=20000),"Loan of ₹20,000 or more taken in cash: barred, s.185",IF(AND(O68="L",N(I68)&gt;=20000),"Loan of ₹20,000 or more repaid in cash: barred, s.188",IF(S68&gt;=200000,"₹2,00,000 or more in cash from this party today: barred, s.186",IF(T68&gt;=200000,"₹2,00,000 or more in cash for this event or order: barred, s.186","OK"))))))))))))))))</f>
        <v/>
      </c>
      <c r="O68">
        <f>IF(F68="","",IFERROR(VLOOKUP(F68,Lists!$A$2:$B$22,2,FALSE),"?"))</f>
        <v/>
      </c>
      <c r="P68">
        <f>IF(OR(O68&lt;&gt;"E",N(I68)=0),0,SUMIFS($I$16:$I$315,$B$16:$B$315,B68,$D$16:$D$315,D68,$O$16:$O$315,"E"))</f>
        <v/>
      </c>
      <c r="Q68">
        <f>IF(OR(O68&lt;&gt;"F",N(I68)=0),0,SUMIFS($I$16:$I$315,$B$16:$B$315,B68,$D$16:$D$315,D68,$O$16:$O$315,"F"))</f>
        <v/>
      </c>
      <c r="R68">
        <f>IF(OR(O68&lt;&gt;"A",N(I68)=0),0,SUMIFS($I$16:$I$315,$B$16:$B$315,B68,$D$16:$D$315,D68,$O$16:$O$315,"A"))</f>
        <v/>
      </c>
      <c r="S68">
        <f>IF(OR(O68&lt;&gt;"S",N(G68)=0),0,SUMIFS($G$16:$G$315,$B$16:$B$315,B68,$D$16:$D$315,D68,$O$16:$O$315,"S"))</f>
        <v/>
      </c>
      <c r="T68">
        <f>IF(OR(O68&lt;&gt;"S",E68="",N(G68)=0),0,SUMIFS($G$16:$G$315,$E$16:$E$315,E68,$O$16:$O$315,"S"))</f>
        <v/>
      </c>
      <c r="U68">
        <f>IF(O68="C2",0,N(G68))</f>
        <v/>
      </c>
      <c r="V68">
        <f>IF(O68="C1",0,N(I68))</f>
        <v/>
      </c>
      <c r="W68">
        <f>IF(O68="C1",0,N(H68))</f>
        <v/>
      </c>
      <c r="X68">
        <f>IF(O68="C2",0,N(J68))</f>
        <v/>
      </c>
      <c r="Y68">
        <f>IF(OR(M68="",M68="OK"),0,1)</f>
        <v/>
      </c>
    </row>
    <row r="69">
      <c r="B69" s="21" t="n"/>
      <c r="C69" s="22" t="n"/>
      <c r="D69" s="14" t="n"/>
      <c r="E69" s="22" t="n"/>
      <c r="F69" s="14" t="n"/>
      <c r="G69" s="23" t="n"/>
      <c r="H69" s="23" t="n"/>
      <c r="I69" s="23" t="n"/>
      <c r="J69" s="23" t="n"/>
      <c r="K69" s="24">
        <f>IF(COUNT(G69:J69)=0,"",N($E$8)+SUM(G$16:G69)-SUM(I$16:I69))</f>
        <v/>
      </c>
      <c r="L69" s="24">
        <f>IF(COUNT(G69:J69)=0,"",N($E$9)+SUM(H$16:H69)-SUM(J$16:J69))</f>
        <v/>
      </c>
      <c r="M69" s="25">
        <f>IF(COUNT(G69:J69)=0,"",IF(B69="","Enter the date",IF(D69="","Enter who was paid or who paid",IF(F69="","Pick a head of account",IF(O69="?","Pick a head from the list",IF(AND(O69&lt;&gt;"C1",O69&lt;&gt;"C2",N(G69)+N(H69)&gt;0,N(I69)+N(J69)&gt;0),"Put money in and money out on separate rows",IF(K69&lt;0,"Cash in hand below zero: an entry is missing or wrong",IF(AND(O69="C1",ROUND(N(I69)-N(H69),2)&lt;&gt;0),"Cash deposited: cash out and bank in should be equal",IF(AND(O69="C2",ROUND(N(J69)-N(G69),2)&lt;&gt;0),"Cash withdrawn: bank out and cash in should be equal",IF(P69&gt;10000,"Cash paid to this party today is over ₹10,000: not deductible, s.36(4)",IF(Q69&gt;35000,"Cash freight to this transporter today is over ₹35,000: not deductible, s.36(6)",IF(R69&gt;10000,"Asset paid in cash over ₹10,000 today: left out of its cost, s.39(2)",IF(AND(O69="T",N(G69)&gt;=20000),"Loan of ₹20,000 or more taken in cash: barred, s.185",IF(AND(O69="L",N(I69)&gt;=20000),"Loan of ₹20,000 or more repaid in cash: barred, s.188",IF(S69&gt;=200000,"₹2,00,000 or more in cash from this party today: barred, s.186",IF(T69&gt;=200000,"₹2,00,000 or more in cash for this event or order: barred, s.186","OK"))))))))))))))))</f>
        <v/>
      </c>
      <c r="O69">
        <f>IF(F69="","",IFERROR(VLOOKUP(F69,Lists!$A$2:$B$22,2,FALSE),"?"))</f>
        <v/>
      </c>
      <c r="P69">
        <f>IF(OR(O69&lt;&gt;"E",N(I69)=0),0,SUMIFS($I$16:$I$315,$B$16:$B$315,B69,$D$16:$D$315,D69,$O$16:$O$315,"E"))</f>
        <v/>
      </c>
      <c r="Q69">
        <f>IF(OR(O69&lt;&gt;"F",N(I69)=0),0,SUMIFS($I$16:$I$315,$B$16:$B$315,B69,$D$16:$D$315,D69,$O$16:$O$315,"F"))</f>
        <v/>
      </c>
      <c r="R69">
        <f>IF(OR(O69&lt;&gt;"A",N(I69)=0),0,SUMIFS($I$16:$I$315,$B$16:$B$315,B69,$D$16:$D$315,D69,$O$16:$O$315,"A"))</f>
        <v/>
      </c>
      <c r="S69">
        <f>IF(OR(O69&lt;&gt;"S",N(G69)=0),0,SUMIFS($G$16:$G$315,$B$16:$B$315,B69,$D$16:$D$315,D69,$O$16:$O$315,"S"))</f>
        <v/>
      </c>
      <c r="T69">
        <f>IF(OR(O69&lt;&gt;"S",E69="",N(G69)=0),0,SUMIFS($G$16:$G$315,$E$16:$E$315,E69,$O$16:$O$315,"S"))</f>
        <v/>
      </c>
      <c r="U69">
        <f>IF(O69="C2",0,N(G69))</f>
        <v/>
      </c>
      <c r="V69">
        <f>IF(O69="C1",0,N(I69))</f>
        <v/>
      </c>
      <c r="W69">
        <f>IF(O69="C1",0,N(H69))</f>
        <v/>
      </c>
      <c r="X69">
        <f>IF(O69="C2",0,N(J69))</f>
        <v/>
      </c>
      <c r="Y69">
        <f>IF(OR(M69="",M69="OK"),0,1)</f>
        <v/>
      </c>
    </row>
    <row r="70">
      <c r="B70" s="21" t="n"/>
      <c r="C70" s="22" t="n"/>
      <c r="D70" s="14" t="n"/>
      <c r="E70" s="22" t="n"/>
      <c r="F70" s="14" t="n"/>
      <c r="G70" s="23" t="n"/>
      <c r="H70" s="23" t="n"/>
      <c r="I70" s="23" t="n"/>
      <c r="J70" s="23" t="n"/>
      <c r="K70" s="24">
        <f>IF(COUNT(G70:J70)=0,"",N($E$8)+SUM(G$16:G70)-SUM(I$16:I70))</f>
        <v/>
      </c>
      <c r="L70" s="24">
        <f>IF(COUNT(G70:J70)=0,"",N($E$9)+SUM(H$16:H70)-SUM(J$16:J70))</f>
        <v/>
      </c>
      <c r="M70" s="25">
        <f>IF(COUNT(G70:J70)=0,"",IF(B70="","Enter the date",IF(D70="","Enter who was paid or who paid",IF(F70="","Pick a head of account",IF(O70="?","Pick a head from the list",IF(AND(O70&lt;&gt;"C1",O70&lt;&gt;"C2",N(G70)+N(H70)&gt;0,N(I70)+N(J70)&gt;0),"Put money in and money out on separate rows",IF(K70&lt;0,"Cash in hand below zero: an entry is missing or wrong",IF(AND(O70="C1",ROUND(N(I70)-N(H70),2)&lt;&gt;0),"Cash deposited: cash out and bank in should be equal",IF(AND(O70="C2",ROUND(N(J70)-N(G70),2)&lt;&gt;0),"Cash withdrawn: bank out and cash in should be equal",IF(P70&gt;10000,"Cash paid to this party today is over ₹10,000: not deductible, s.36(4)",IF(Q70&gt;35000,"Cash freight to this transporter today is over ₹35,000: not deductible, s.36(6)",IF(R70&gt;10000,"Asset paid in cash over ₹10,000 today: left out of its cost, s.39(2)",IF(AND(O70="T",N(G70)&gt;=20000),"Loan of ₹20,000 or more taken in cash: barred, s.185",IF(AND(O70="L",N(I70)&gt;=20000),"Loan of ₹20,000 or more repaid in cash: barred, s.188",IF(S70&gt;=200000,"₹2,00,000 or more in cash from this party today: barred, s.186",IF(T70&gt;=200000,"₹2,00,000 or more in cash for this event or order: barred, s.186","OK"))))))))))))))))</f>
        <v/>
      </c>
      <c r="O70">
        <f>IF(F70="","",IFERROR(VLOOKUP(F70,Lists!$A$2:$B$22,2,FALSE),"?"))</f>
        <v/>
      </c>
      <c r="P70">
        <f>IF(OR(O70&lt;&gt;"E",N(I70)=0),0,SUMIFS($I$16:$I$315,$B$16:$B$315,B70,$D$16:$D$315,D70,$O$16:$O$315,"E"))</f>
        <v/>
      </c>
      <c r="Q70">
        <f>IF(OR(O70&lt;&gt;"F",N(I70)=0),0,SUMIFS($I$16:$I$315,$B$16:$B$315,B70,$D$16:$D$315,D70,$O$16:$O$315,"F"))</f>
        <v/>
      </c>
      <c r="R70">
        <f>IF(OR(O70&lt;&gt;"A",N(I70)=0),0,SUMIFS($I$16:$I$315,$B$16:$B$315,B70,$D$16:$D$315,D70,$O$16:$O$315,"A"))</f>
        <v/>
      </c>
      <c r="S70">
        <f>IF(OR(O70&lt;&gt;"S",N(G70)=0),0,SUMIFS($G$16:$G$315,$B$16:$B$315,B70,$D$16:$D$315,D70,$O$16:$O$315,"S"))</f>
        <v/>
      </c>
      <c r="T70">
        <f>IF(OR(O70&lt;&gt;"S",E70="",N(G70)=0),0,SUMIFS($G$16:$G$315,$E$16:$E$315,E70,$O$16:$O$315,"S"))</f>
        <v/>
      </c>
      <c r="U70">
        <f>IF(O70="C2",0,N(G70))</f>
        <v/>
      </c>
      <c r="V70">
        <f>IF(O70="C1",0,N(I70))</f>
        <v/>
      </c>
      <c r="W70">
        <f>IF(O70="C1",0,N(H70))</f>
        <v/>
      </c>
      <c r="X70">
        <f>IF(O70="C2",0,N(J70))</f>
        <v/>
      </c>
      <c r="Y70">
        <f>IF(OR(M70="",M70="OK"),0,1)</f>
        <v/>
      </c>
    </row>
    <row r="71">
      <c r="B71" s="21" t="n"/>
      <c r="C71" s="22" t="n"/>
      <c r="D71" s="14" t="n"/>
      <c r="E71" s="22" t="n"/>
      <c r="F71" s="14" t="n"/>
      <c r="G71" s="23" t="n"/>
      <c r="H71" s="23" t="n"/>
      <c r="I71" s="23" t="n"/>
      <c r="J71" s="23" t="n"/>
      <c r="K71" s="24">
        <f>IF(COUNT(G71:J71)=0,"",N($E$8)+SUM(G$16:G71)-SUM(I$16:I71))</f>
        <v/>
      </c>
      <c r="L71" s="24">
        <f>IF(COUNT(G71:J71)=0,"",N($E$9)+SUM(H$16:H71)-SUM(J$16:J71))</f>
        <v/>
      </c>
      <c r="M71" s="25">
        <f>IF(COUNT(G71:J71)=0,"",IF(B71="","Enter the date",IF(D71="","Enter who was paid or who paid",IF(F71="","Pick a head of account",IF(O71="?","Pick a head from the list",IF(AND(O71&lt;&gt;"C1",O71&lt;&gt;"C2",N(G71)+N(H71)&gt;0,N(I71)+N(J71)&gt;0),"Put money in and money out on separate rows",IF(K71&lt;0,"Cash in hand below zero: an entry is missing or wrong",IF(AND(O71="C1",ROUND(N(I71)-N(H71),2)&lt;&gt;0),"Cash deposited: cash out and bank in should be equal",IF(AND(O71="C2",ROUND(N(J71)-N(G71),2)&lt;&gt;0),"Cash withdrawn: bank out and cash in should be equal",IF(P71&gt;10000,"Cash paid to this party today is over ₹10,000: not deductible, s.36(4)",IF(Q71&gt;35000,"Cash freight to this transporter today is over ₹35,000: not deductible, s.36(6)",IF(R71&gt;10000,"Asset paid in cash over ₹10,000 today: left out of its cost, s.39(2)",IF(AND(O71="T",N(G71)&gt;=20000),"Loan of ₹20,000 or more taken in cash: barred, s.185",IF(AND(O71="L",N(I71)&gt;=20000),"Loan of ₹20,000 or more repaid in cash: barred, s.188",IF(S71&gt;=200000,"₹2,00,000 or more in cash from this party today: barred, s.186",IF(T71&gt;=200000,"₹2,00,000 or more in cash for this event or order: barred, s.186","OK"))))))))))))))))</f>
        <v/>
      </c>
      <c r="O71">
        <f>IF(F71="","",IFERROR(VLOOKUP(F71,Lists!$A$2:$B$22,2,FALSE),"?"))</f>
        <v/>
      </c>
      <c r="P71">
        <f>IF(OR(O71&lt;&gt;"E",N(I71)=0),0,SUMIFS($I$16:$I$315,$B$16:$B$315,B71,$D$16:$D$315,D71,$O$16:$O$315,"E"))</f>
        <v/>
      </c>
      <c r="Q71">
        <f>IF(OR(O71&lt;&gt;"F",N(I71)=0),0,SUMIFS($I$16:$I$315,$B$16:$B$315,B71,$D$16:$D$315,D71,$O$16:$O$315,"F"))</f>
        <v/>
      </c>
      <c r="R71">
        <f>IF(OR(O71&lt;&gt;"A",N(I71)=0),0,SUMIFS($I$16:$I$315,$B$16:$B$315,B71,$D$16:$D$315,D71,$O$16:$O$315,"A"))</f>
        <v/>
      </c>
      <c r="S71">
        <f>IF(OR(O71&lt;&gt;"S",N(G71)=0),0,SUMIFS($G$16:$G$315,$B$16:$B$315,B71,$D$16:$D$315,D71,$O$16:$O$315,"S"))</f>
        <v/>
      </c>
      <c r="T71">
        <f>IF(OR(O71&lt;&gt;"S",E71="",N(G71)=0),0,SUMIFS($G$16:$G$315,$E$16:$E$315,E71,$O$16:$O$315,"S"))</f>
        <v/>
      </c>
      <c r="U71">
        <f>IF(O71="C2",0,N(G71))</f>
        <v/>
      </c>
      <c r="V71">
        <f>IF(O71="C1",0,N(I71))</f>
        <v/>
      </c>
      <c r="W71">
        <f>IF(O71="C1",0,N(H71))</f>
        <v/>
      </c>
      <c r="X71">
        <f>IF(O71="C2",0,N(J71))</f>
        <v/>
      </c>
      <c r="Y71">
        <f>IF(OR(M71="",M71="OK"),0,1)</f>
        <v/>
      </c>
    </row>
    <row r="72">
      <c r="B72" s="21" t="n"/>
      <c r="C72" s="22" t="n"/>
      <c r="D72" s="14" t="n"/>
      <c r="E72" s="22" t="n"/>
      <c r="F72" s="14" t="n"/>
      <c r="G72" s="23" t="n"/>
      <c r="H72" s="23" t="n"/>
      <c r="I72" s="23" t="n"/>
      <c r="J72" s="23" t="n"/>
      <c r="K72" s="24">
        <f>IF(COUNT(G72:J72)=0,"",N($E$8)+SUM(G$16:G72)-SUM(I$16:I72))</f>
        <v/>
      </c>
      <c r="L72" s="24">
        <f>IF(COUNT(G72:J72)=0,"",N($E$9)+SUM(H$16:H72)-SUM(J$16:J72))</f>
        <v/>
      </c>
      <c r="M72" s="25">
        <f>IF(COUNT(G72:J72)=0,"",IF(B72="","Enter the date",IF(D72="","Enter who was paid or who paid",IF(F72="","Pick a head of account",IF(O72="?","Pick a head from the list",IF(AND(O72&lt;&gt;"C1",O72&lt;&gt;"C2",N(G72)+N(H72)&gt;0,N(I72)+N(J72)&gt;0),"Put money in and money out on separate rows",IF(K72&lt;0,"Cash in hand below zero: an entry is missing or wrong",IF(AND(O72="C1",ROUND(N(I72)-N(H72),2)&lt;&gt;0),"Cash deposited: cash out and bank in should be equal",IF(AND(O72="C2",ROUND(N(J72)-N(G72),2)&lt;&gt;0),"Cash withdrawn: bank out and cash in should be equal",IF(P72&gt;10000,"Cash paid to this party today is over ₹10,000: not deductible, s.36(4)",IF(Q72&gt;35000,"Cash freight to this transporter today is over ₹35,000: not deductible, s.36(6)",IF(R72&gt;10000,"Asset paid in cash over ₹10,000 today: left out of its cost, s.39(2)",IF(AND(O72="T",N(G72)&gt;=20000),"Loan of ₹20,000 or more taken in cash: barred, s.185",IF(AND(O72="L",N(I72)&gt;=20000),"Loan of ₹20,000 or more repaid in cash: barred, s.188",IF(S72&gt;=200000,"₹2,00,000 or more in cash from this party today: barred, s.186",IF(T72&gt;=200000,"₹2,00,000 or more in cash for this event or order: barred, s.186","OK"))))))))))))))))</f>
        <v/>
      </c>
      <c r="O72">
        <f>IF(F72="","",IFERROR(VLOOKUP(F72,Lists!$A$2:$B$22,2,FALSE),"?"))</f>
        <v/>
      </c>
      <c r="P72">
        <f>IF(OR(O72&lt;&gt;"E",N(I72)=0),0,SUMIFS($I$16:$I$315,$B$16:$B$315,B72,$D$16:$D$315,D72,$O$16:$O$315,"E"))</f>
        <v/>
      </c>
      <c r="Q72">
        <f>IF(OR(O72&lt;&gt;"F",N(I72)=0),0,SUMIFS($I$16:$I$315,$B$16:$B$315,B72,$D$16:$D$315,D72,$O$16:$O$315,"F"))</f>
        <v/>
      </c>
      <c r="R72">
        <f>IF(OR(O72&lt;&gt;"A",N(I72)=0),0,SUMIFS($I$16:$I$315,$B$16:$B$315,B72,$D$16:$D$315,D72,$O$16:$O$315,"A"))</f>
        <v/>
      </c>
      <c r="S72">
        <f>IF(OR(O72&lt;&gt;"S",N(G72)=0),0,SUMIFS($G$16:$G$315,$B$16:$B$315,B72,$D$16:$D$315,D72,$O$16:$O$315,"S"))</f>
        <v/>
      </c>
      <c r="T72">
        <f>IF(OR(O72&lt;&gt;"S",E72="",N(G72)=0),0,SUMIFS($G$16:$G$315,$E$16:$E$315,E72,$O$16:$O$315,"S"))</f>
        <v/>
      </c>
      <c r="U72">
        <f>IF(O72="C2",0,N(G72))</f>
        <v/>
      </c>
      <c r="V72">
        <f>IF(O72="C1",0,N(I72))</f>
        <v/>
      </c>
      <c r="W72">
        <f>IF(O72="C1",0,N(H72))</f>
        <v/>
      </c>
      <c r="X72">
        <f>IF(O72="C2",0,N(J72))</f>
        <v/>
      </c>
      <c r="Y72">
        <f>IF(OR(M72="",M72="OK"),0,1)</f>
        <v/>
      </c>
    </row>
    <row r="73">
      <c r="B73" s="21" t="n"/>
      <c r="C73" s="22" t="n"/>
      <c r="D73" s="14" t="n"/>
      <c r="E73" s="22" t="n"/>
      <c r="F73" s="14" t="n"/>
      <c r="G73" s="23" t="n"/>
      <c r="H73" s="23" t="n"/>
      <c r="I73" s="23" t="n"/>
      <c r="J73" s="23" t="n"/>
      <c r="K73" s="24">
        <f>IF(COUNT(G73:J73)=0,"",N($E$8)+SUM(G$16:G73)-SUM(I$16:I73))</f>
        <v/>
      </c>
      <c r="L73" s="24">
        <f>IF(COUNT(G73:J73)=0,"",N($E$9)+SUM(H$16:H73)-SUM(J$16:J73))</f>
        <v/>
      </c>
      <c r="M73" s="25">
        <f>IF(COUNT(G73:J73)=0,"",IF(B73="","Enter the date",IF(D73="","Enter who was paid or who paid",IF(F73="","Pick a head of account",IF(O73="?","Pick a head from the list",IF(AND(O73&lt;&gt;"C1",O73&lt;&gt;"C2",N(G73)+N(H73)&gt;0,N(I73)+N(J73)&gt;0),"Put money in and money out on separate rows",IF(K73&lt;0,"Cash in hand below zero: an entry is missing or wrong",IF(AND(O73="C1",ROUND(N(I73)-N(H73),2)&lt;&gt;0),"Cash deposited: cash out and bank in should be equal",IF(AND(O73="C2",ROUND(N(J73)-N(G73),2)&lt;&gt;0),"Cash withdrawn: bank out and cash in should be equal",IF(P73&gt;10000,"Cash paid to this party today is over ₹10,000: not deductible, s.36(4)",IF(Q73&gt;35000,"Cash freight to this transporter today is over ₹35,000: not deductible, s.36(6)",IF(R73&gt;10000,"Asset paid in cash over ₹10,000 today: left out of its cost, s.39(2)",IF(AND(O73="T",N(G73)&gt;=20000),"Loan of ₹20,000 or more taken in cash: barred, s.185",IF(AND(O73="L",N(I73)&gt;=20000),"Loan of ₹20,000 or more repaid in cash: barred, s.188",IF(S73&gt;=200000,"₹2,00,000 or more in cash from this party today: barred, s.186",IF(T73&gt;=200000,"₹2,00,000 or more in cash for this event or order: barred, s.186","OK"))))))))))))))))</f>
        <v/>
      </c>
      <c r="O73">
        <f>IF(F73="","",IFERROR(VLOOKUP(F73,Lists!$A$2:$B$22,2,FALSE),"?"))</f>
        <v/>
      </c>
      <c r="P73">
        <f>IF(OR(O73&lt;&gt;"E",N(I73)=0),0,SUMIFS($I$16:$I$315,$B$16:$B$315,B73,$D$16:$D$315,D73,$O$16:$O$315,"E"))</f>
        <v/>
      </c>
      <c r="Q73">
        <f>IF(OR(O73&lt;&gt;"F",N(I73)=0),0,SUMIFS($I$16:$I$315,$B$16:$B$315,B73,$D$16:$D$315,D73,$O$16:$O$315,"F"))</f>
        <v/>
      </c>
      <c r="R73">
        <f>IF(OR(O73&lt;&gt;"A",N(I73)=0),0,SUMIFS($I$16:$I$315,$B$16:$B$315,B73,$D$16:$D$315,D73,$O$16:$O$315,"A"))</f>
        <v/>
      </c>
      <c r="S73">
        <f>IF(OR(O73&lt;&gt;"S",N(G73)=0),0,SUMIFS($G$16:$G$315,$B$16:$B$315,B73,$D$16:$D$315,D73,$O$16:$O$315,"S"))</f>
        <v/>
      </c>
      <c r="T73">
        <f>IF(OR(O73&lt;&gt;"S",E73="",N(G73)=0),0,SUMIFS($G$16:$G$315,$E$16:$E$315,E73,$O$16:$O$315,"S"))</f>
        <v/>
      </c>
      <c r="U73">
        <f>IF(O73="C2",0,N(G73))</f>
        <v/>
      </c>
      <c r="V73">
        <f>IF(O73="C1",0,N(I73))</f>
        <v/>
      </c>
      <c r="W73">
        <f>IF(O73="C1",0,N(H73))</f>
        <v/>
      </c>
      <c r="X73">
        <f>IF(O73="C2",0,N(J73))</f>
        <v/>
      </c>
      <c r="Y73">
        <f>IF(OR(M73="",M73="OK"),0,1)</f>
        <v/>
      </c>
    </row>
    <row r="74">
      <c r="B74" s="21" t="n"/>
      <c r="C74" s="22" t="n"/>
      <c r="D74" s="14" t="n"/>
      <c r="E74" s="22" t="n"/>
      <c r="F74" s="14" t="n"/>
      <c r="G74" s="23" t="n"/>
      <c r="H74" s="23" t="n"/>
      <c r="I74" s="23" t="n"/>
      <c r="J74" s="23" t="n"/>
      <c r="K74" s="24">
        <f>IF(COUNT(G74:J74)=0,"",N($E$8)+SUM(G$16:G74)-SUM(I$16:I74))</f>
        <v/>
      </c>
      <c r="L74" s="24">
        <f>IF(COUNT(G74:J74)=0,"",N($E$9)+SUM(H$16:H74)-SUM(J$16:J74))</f>
        <v/>
      </c>
      <c r="M74" s="25">
        <f>IF(COUNT(G74:J74)=0,"",IF(B74="","Enter the date",IF(D74="","Enter who was paid or who paid",IF(F74="","Pick a head of account",IF(O74="?","Pick a head from the list",IF(AND(O74&lt;&gt;"C1",O74&lt;&gt;"C2",N(G74)+N(H74)&gt;0,N(I74)+N(J74)&gt;0),"Put money in and money out on separate rows",IF(K74&lt;0,"Cash in hand below zero: an entry is missing or wrong",IF(AND(O74="C1",ROUND(N(I74)-N(H74),2)&lt;&gt;0),"Cash deposited: cash out and bank in should be equal",IF(AND(O74="C2",ROUND(N(J74)-N(G74),2)&lt;&gt;0),"Cash withdrawn: bank out and cash in should be equal",IF(P74&gt;10000,"Cash paid to this party today is over ₹10,000: not deductible, s.36(4)",IF(Q74&gt;35000,"Cash freight to this transporter today is over ₹35,000: not deductible, s.36(6)",IF(R74&gt;10000,"Asset paid in cash over ₹10,000 today: left out of its cost, s.39(2)",IF(AND(O74="T",N(G74)&gt;=20000),"Loan of ₹20,000 or more taken in cash: barred, s.185",IF(AND(O74="L",N(I74)&gt;=20000),"Loan of ₹20,000 or more repaid in cash: barred, s.188",IF(S74&gt;=200000,"₹2,00,000 or more in cash from this party today: barred, s.186",IF(T74&gt;=200000,"₹2,00,000 or more in cash for this event or order: barred, s.186","OK"))))))))))))))))</f>
        <v/>
      </c>
      <c r="O74">
        <f>IF(F74="","",IFERROR(VLOOKUP(F74,Lists!$A$2:$B$22,2,FALSE),"?"))</f>
        <v/>
      </c>
      <c r="P74">
        <f>IF(OR(O74&lt;&gt;"E",N(I74)=0),0,SUMIFS($I$16:$I$315,$B$16:$B$315,B74,$D$16:$D$315,D74,$O$16:$O$315,"E"))</f>
        <v/>
      </c>
      <c r="Q74">
        <f>IF(OR(O74&lt;&gt;"F",N(I74)=0),0,SUMIFS($I$16:$I$315,$B$16:$B$315,B74,$D$16:$D$315,D74,$O$16:$O$315,"F"))</f>
        <v/>
      </c>
      <c r="R74">
        <f>IF(OR(O74&lt;&gt;"A",N(I74)=0),0,SUMIFS($I$16:$I$315,$B$16:$B$315,B74,$D$16:$D$315,D74,$O$16:$O$315,"A"))</f>
        <v/>
      </c>
      <c r="S74">
        <f>IF(OR(O74&lt;&gt;"S",N(G74)=0),0,SUMIFS($G$16:$G$315,$B$16:$B$315,B74,$D$16:$D$315,D74,$O$16:$O$315,"S"))</f>
        <v/>
      </c>
      <c r="T74">
        <f>IF(OR(O74&lt;&gt;"S",E74="",N(G74)=0),0,SUMIFS($G$16:$G$315,$E$16:$E$315,E74,$O$16:$O$315,"S"))</f>
        <v/>
      </c>
      <c r="U74">
        <f>IF(O74="C2",0,N(G74))</f>
        <v/>
      </c>
      <c r="V74">
        <f>IF(O74="C1",0,N(I74))</f>
        <v/>
      </c>
      <c r="W74">
        <f>IF(O74="C1",0,N(H74))</f>
        <v/>
      </c>
      <c r="X74">
        <f>IF(O74="C2",0,N(J74))</f>
        <v/>
      </c>
      <c r="Y74">
        <f>IF(OR(M74="",M74="OK"),0,1)</f>
        <v/>
      </c>
    </row>
    <row r="75">
      <c r="B75" s="21" t="n"/>
      <c r="C75" s="22" t="n"/>
      <c r="D75" s="14" t="n"/>
      <c r="E75" s="22" t="n"/>
      <c r="F75" s="14" t="n"/>
      <c r="G75" s="23" t="n"/>
      <c r="H75" s="23" t="n"/>
      <c r="I75" s="23" t="n"/>
      <c r="J75" s="23" t="n"/>
      <c r="K75" s="24">
        <f>IF(COUNT(G75:J75)=0,"",N($E$8)+SUM(G$16:G75)-SUM(I$16:I75))</f>
        <v/>
      </c>
      <c r="L75" s="24">
        <f>IF(COUNT(G75:J75)=0,"",N($E$9)+SUM(H$16:H75)-SUM(J$16:J75))</f>
        <v/>
      </c>
      <c r="M75" s="25">
        <f>IF(COUNT(G75:J75)=0,"",IF(B75="","Enter the date",IF(D75="","Enter who was paid or who paid",IF(F75="","Pick a head of account",IF(O75="?","Pick a head from the list",IF(AND(O75&lt;&gt;"C1",O75&lt;&gt;"C2",N(G75)+N(H75)&gt;0,N(I75)+N(J75)&gt;0),"Put money in and money out on separate rows",IF(K75&lt;0,"Cash in hand below zero: an entry is missing or wrong",IF(AND(O75="C1",ROUND(N(I75)-N(H75),2)&lt;&gt;0),"Cash deposited: cash out and bank in should be equal",IF(AND(O75="C2",ROUND(N(J75)-N(G75),2)&lt;&gt;0),"Cash withdrawn: bank out and cash in should be equal",IF(P75&gt;10000,"Cash paid to this party today is over ₹10,000: not deductible, s.36(4)",IF(Q75&gt;35000,"Cash freight to this transporter today is over ₹35,000: not deductible, s.36(6)",IF(R75&gt;10000,"Asset paid in cash over ₹10,000 today: left out of its cost, s.39(2)",IF(AND(O75="T",N(G75)&gt;=20000),"Loan of ₹20,000 or more taken in cash: barred, s.185",IF(AND(O75="L",N(I75)&gt;=20000),"Loan of ₹20,000 or more repaid in cash: barred, s.188",IF(S75&gt;=200000,"₹2,00,000 or more in cash from this party today: barred, s.186",IF(T75&gt;=200000,"₹2,00,000 or more in cash for this event or order: barred, s.186","OK"))))))))))))))))</f>
        <v/>
      </c>
      <c r="O75">
        <f>IF(F75="","",IFERROR(VLOOKUP(F75,Lists!$A$2:$B$22,2,FALSE),"?"))</f>
        <v/>
      </c>
      <c r="P75">
        <f>IF(OR(O75&lt;&gt;"E",N(I75)=0),0,SUMIFS($I$16:$I$315,$B$16:$B$315,B75,$D$16:$D$315,D75,$O$16:$O$315,"E"))</f>
        <v/>
      </c>
      <c r="Q75">
        <f>IF(OR(O75&lt;&gt;"F",N(I75)=0),0,SUMIFS($I$16:$I$315,$B$16:$B$315,B75,$D$16:$D$315,D75,$O$16:$O$315,"F"))</f>
        <v/>
      </c>
      <c r="R75">
        <f>IF(OR(O75&lt;&gt;"A",N(I75)=0),0,SUMIFS($I$16:$I$315,$B$16:$B$315,B75,$D$16:$D$315,D75,$O$16:$O$315,"A"))</f>
        <v/>
      </c>
      <c r="S75">
        <f>IF(OR(O75&lt;&gt;"S",N(G75)=0),0,SUMIFS($G$16:$G$315,$B$16:$B$315,B75,$D$16:$D$315,D75,$O$16:$O$315,"S"))</f>
        <v/>
      </c>
      <c r="T75">
        <f>IF(OR(O75&lt;&gt;"S",E75="",N(G75)=0),0,SUMIFS($G$16:$G$315,$E$16:$E$315,E75,$O$16:$O$315,"S"))</f>
        <v/>
      </c>
      <c r="U75">
        <f>IF(O75="C2",0,N(G75))</f>
        <v/>
      </c>
      <c r="V75">
        <f>IF(O75="C1",0,N(I75))</f>
        <v/>
      </c>
      <c r="W75">
        <f>IF(O75="C1",0,N(H75))</f>
        <v/>
      </c>
      <c r="X75">
        <f>IF(O75="C2",0,N(J75))</f>
        <v/>
      </c>
      <c r="Y75">
        <f>IF(OR(M75="",M75="OK"),0,1)</f>
        <v/>
      </c>
    </row>
    <row r="76">
      <c r="B76" s="21" t="n"/>
      <c r="C76" s="22" t="n"/>
      <c r="D76" s="14" t="n"/>
      <c r="E76" s="22" t="n"/>
      <c r="F76" s="14" t="n"/>
      <c r="G76" s="23" t="n"/>
      <c r="H76" s="23" t="n"/>
      <c r="I76" s="23" t="n"/>
      <c r="J76" s="23" t="n"/>
      <c r="K76" s="24">
        <f>IF(COUNT(G76:J76)=0,"",N($E$8)+SUM(G$16:G76)-SUM(I$16:I76))</f>
        <v/>
      </c>
      <c r="L76" s="24">
        <f>IF(COUNT(G76:J76)=0,"",N($E$9)+SUM(H$16:H76)-SUM(J$16:J76))</f>
        <v/>
      </c>
      <c r="M76" s="25">
        <f>IF(COUNT(G76:J76)=0,"",IF(B76="","Enter the date",IF(D76="","Enter who was paid or who paid",IF(F76="","Pick a head of account",IF(O76="?","Pick a head from the list",IF(AND(O76&lt;&gt;"C1",O76&lt;&gt;"C2",N(G76)+N(H76)&gt;0,N(I76)+N(J76)&gt;0),"Put money in and money out on separate rows",IF(K76&lt;0,"Cash in hand below zero: an entry is missing or wrong",IF(AND(O76="C1",ROUND(N(I76)-N(H76),2)&lt;&gt;0),"Cash deposited: cash out and bank in should be equal",IF(AND(O76="C2",ROUND(N(J76)-N(G76),2)&lt;&gt;0),"Cash withdrawn: bank out and cash in should be equal",IF(P76&gt;10000,"Cash paid to this party today is over ₹10,000: not deductible, s.36(4)",IF(Q76&gt;35000,"Cash freight to this transporter today is over ₹35,000: not deductible, s.36(6)",IF(R76&gt;10000,"Asset paid in cash over ₹10,000 today: left out of its cost, s.39(2)",IF(AND(O76="T",N(G76)&gt;=20000),"Loan of ₹20,000 or more taken in cash: barred, s.185",IF(AND(O76="L",N(I76)&gt;=20000),"Loan of ₹20,000 or more repaid in cash: barred, s.188",IF(S76&gt;=200000,"₹2,00,000 or more in cash from this party today: barred, s.186",IF(T76&gt;=200000,"₹2,00,000 or more in cash for this event or order: barred, s.186","OK"))))))))))))))))</f>
        <v/>
      </c>
      <c r="O76">
        <f>IF(F76="","",IFERROR(VLOOKUP(F76,Lists!$A$2:$B$22,2,FALSE),"?"))</f>
        <v/>
      </c>
      <c r="P76">
        <f>IF(OR(O76&lt;&gt;"E",N(I76)=0),0,SUMIFS($I$16:$I$315,$B$16:$B$315,B76,$D$16:$D$315,D76,$O$16:$O$315,"E"))</f>
        <v/>
      </c>
      <c r="Q76">
        <f>IF(OR(O76&lt;&gt;"F",N(I76)=0),0,SUMIFS($I$16:$I$315,$B$16:$B$315,B76,$D$16:$D$315,D76,$O$16:$O$315,"F"))</f>
        <v/>
      </c>
      <c r="R76">
        <f>IF(OR(O76&lt;&gt;"A",N(I76)=0),0,SUMIFS($I$16:$I$315,$B$16:$B$315,B76,$D$16:$D$315,D76,$O$16:$O$315,"A"))</f>
        <v/>
      </c>
      <c r="S76">
        <f>IF(OR(O76&lt;&gt;"S",N(G76)=0),0,SUMIFS($G$16:$G$315,$B$16:$B$315,B76,$D$16:$D$315,D76,$O$16:$O$315,"S"))</f>
        <v/>
      </c>
      <c r="T76">
        <f>IF(OR(O76&lt;&gt;"S",E76="",N(G76)=0),0,SUMIFS($G$16:$G$315,$E$16:$E$315,E76,$O$16:$O$315,"S"))</f>
        <v/>
      </c>
      <c r="U76">
        <f>IF(O76="C2",0,N(G76))</f>
        <v/>
      </c>
      <c r="V76">
        <f>IF(O76="C1",0,N(I76))</f>
        <v/>
      </c>
      <c r="W76">
        <f>IF(O76="C1",0,N(H76))</f>
        <v/>
      </c>
      <c r="X76">
        <f>IF(O76="C2",0,N(J76))</f>
        <v/>
      </c>
      <c r="Y76">
        <f>IF(OR(M76="",M76="OK"),0,1)</f>
        <v/>
      </c>
    </row>
    <row r="77">
      <c r="B77" s="21" t="n"/>
      <c r="C77" s="22" t="n"/>
      <c r="D77" s="14" t="n"/>
      <c r="E77" s="22" t="n"/>
      <c r="F77" s="14" t="n"/>
      <c r="G77" s="23" t="n"/>
      <c r="H77" s="23" t="n"/>
      <c r="I77" s="23" t="n"/>
      <c r="J77" s="23" t="n"/>
      <c r="K77" s="24">
        <f>IF(COUNT(G77:J77)=0,"",N($E$8)+SUM(G$16:G77)-SUM(I$16:I77))</f>
        <v/>
      </c>
      <c r="L77" s="24">
        <f>IF(COUNT(G77:J77)=0,"",N($E$9)+SUM(H$16:H77)-SUM(J$16:J77))</f>
        <v/>
      </c>
      <c r="M77" s="25">
        <f>IF(COUNT(G77:J77)=0,"",IF(B77="","Enter the date",IF(D77="","Enter who was paid or who paid",IF(F77="","Pick a head of account",IF(O77="?","Pick a head from the list",IF(AND(O77&lt;&gt;"C1",O77&lt;&gt;"C2",N(G77)+N(H77)&gt;0,N(I77)+N(J77)&gt;0),"Put money in and money out on separate rows",IF(K77&lt;0,"Cash in hand below zero: an entry is missing or wrong",IF(AND(O77="C1",ROUND(N(I77)-N(H77),2)&lt;&gt;0),"Cash deposited: cash out and bank in should be equal",IF(AND(O77="C2",ROUND(N(J77)-N(G77),2)&lt;&gt;0),"Cash withdrawn: bank out and cash in should be equal",IF(P77&gt;10000,"Cash paid to this party today is over ₹10,000: not deductible, s.36(4)",IF(Q77&gt;35000,"Cash freight to this transporter today is over ₹35,000: not deductible, s.36(6)",IF(R77&gt;10000,"Asset paid in cash over ₹10,000 today: left out of its cost, s.39(2)",IF(AND(O77="T",N(G77)&gt;=20000),"Loan of ₹20,000 or more taken in cash: barred, s.185",IF(AND(O77="L",N(I77)&gt;=20000),"Loan of ₹20,000 or more repaid in cash: barred, s.188",IF(S77&gt;=200000,"₹2,00,000 or more in cash from this party today: barred, s.186",IF(T77&gt;=200000,"₹2,00,000 or more in cash for this event or order: barred, s.186","OK"))))))))))))))))</f>
        <v/>
      </c>
      <c r="O77">
        <f>IF(F77="","",IFERROR(VLOOKUP(F77,Lists!$A$2:$B$22,2,FALSE),"?"))</f>
        <v/>
      </c>
      <c r="P77">
        <f>IF(OR(O77&lt;&gt;"E",N(I77)=0),0,SUMIFS($I$16:$I$315,$B$16:$B$315,B77,$D$16:$D$315,D77,$O$16:$O$315,"E"))</f>
        <v/>
      </c>
      <c r="Q77">
        <f>IF(OR(O77&lt;&gt;"F",N(I77)=0),0,SUMIFS($I$16:$I$315,$B$16:$B$315,B77,$D$16:$D$315,D77,$O$16:$O$315,"F"))</f>
        <v/>
      </c>
      <c r="R77">
        <f>IF(OR(O77&lt;&gt;"A",N(I77)=0),0,SUMIFS($I$16:$I$315,$B$16:$B$315,B77,$D$16:$D$315,D77,$O$16:$O$315,"A"))</f>
        <v/>
      </c>
      <c r="S77">
        <f>IF(OR(O77&lt;&gt;"S",N(G77)=0),0,SUMIFS($G$16:$G$315,$B$16:$B$315,B77,$D$16:$D$315,D77,$O$16:$O$315,"S"))</f>
        <v/>
      </c>
      <c r="T77">
        <f>IF(OR(O77&lt;&gt;"S",E77="",N(G77)=0),0,SUMIFS($G$16:$G$315,$E$16:$E$315,E77,$O$16:$O$315,"S"))</f>
        <v/>
      </c>
      <c r="U77">
        <f>IF(O77="C2",0,N(G77))</f>
        <v/>
      </c>
      <c r="V77">
        <f>IF(O77="C1",0,N(I77))</f>
        <v/>
      </c>
      <c r="W77">
        <f>IF(O77="C1",0,N(H77))</f>
        <v/>
      </c>
      <c r="X77">
        <f>IF(O77="C2",0,N(J77))</f>
        <v/>
      </c>
      <c r="Y77">
        <f>IF(OR(M77="",M77="OK"),0,1)</f>
        <v/>
      </c>
    </row>
    <row r="78">
      <c r="B78" s="21" t="n"/>
      <c r="C78" s="22" t="n"/>
      <c r="D78" s="14" t="n"/>
      <c r="E78" s="22" t="n"/>
      <c r="F78" s="14" t="n"/>
      <c r="G78" s="23" t="n"/>
      <c r="H78" s="23" t="n"/>
      <c r="I78" s="23" t="n"/>
      <c r="J78" s="23" t="n"/>
      <c r="K78" s="24">
        <f>IF(COUNT(G78:J78)=0,"",N($E$8)+SUM(G$16:G78)-SUM(I$16:I78))</f>
        <v/>
      </c>
      <c r="L78" s="24">
        <f>IF(COUNT(G78:J78)=0,"",N($E$9)+SUM(H$16:H78)-SUM(J$16:J78))</f>
        <v/>
      </c>
      <c r="M78" s="25">
        <f>IF(COUNT(G78:J78)=0,"",IF(B78="","Enter the date",IF(D78="","Enter who was paid or who paid",IF(F78="","Pick a head of account",IF(O78="?","Pick a head from the list",IF(AND(O78&lt;&gt;"C1",O78&lt;&gt;"C2",N(G78)+N(H78)&gt;0,N(I78)+N(J78)&gt;0),"Put money in and money out on separate rows",IF(K78&lt;0,"Cash in hand below zero: an entry is missing or wrong",IF(AND(O78="C1",ROUND(N(I78)-N(H78),2)&lt;&gt;0),"Cash deposited: cash out and bank in should be equal",IF(AND(O78="C2",ROUND(N(J78)-N(G78),2)&lt;&gt;0),"Cash withdrawn: bank out and cash in should be equal",IF(P78&gt;10000,"Cash paid to this party today is over ₹10,000: not deductible, s.36(4)",IF(Q78&gt;35000,"Cash freight to this transporter today is over ₹35,000: not deductible, s.36(6)",IF(R78&gt;10000,"Asset paid in cash over ₹10,000 today: left out of its cost, s.39(2)",IF(AND(O78="T",N(G78)&gt;=20000),"Loan of ₹20,000 or more taken in cash: barred, s.185",IF(AND(O78="L",N(I78)&gt;=20000),"Loan of ₹20,000 or more repaid in cash: barred, s.188",IF(S78&gt;=200000,"₹2,00,000 or more in cash from this party today: barred, s.186",IF(T78&gt;=200000,"₹2,00,000 or more in cash for this event or order: barred, s.186","OK"))))))))))))))))</f>
        <v/>
      </c>
      <c r="O78">
        <f>IF(F78="","",IFERROR(VLOOKUP(F78,Lists!$A$2:$B$22,2,FALSE),"?"))</f>
        <v/>
      </c>
      <c r="P78">
        <f>IF(OR(O78&lt;&gt;"E",N(I78)=0),0,SUMIFS($I$16:$I$315,$B$16:$B$315,B78,$D$16:$D$315,D78,$O$16:$O$315,"E"))</f>
        <v/>
      </c>
      <c r="Q78">
        <f>IF(OR(O78&lt;&gt;"F",N(I78)=0),0,SUMIFS($I$16:$I$315,$B$16:$B$315,B78,$D$16:$D$315,D78,$O$16:$O$315,"F"))</f>
        <v/>
      </c>
      <c r="R78">
        <f>IF(OR(O78&lt;&gt;"A",N(I78)=0),0,SUMIFS($I$16:$I$315,$B$16:$B$315,B78,$D$16:$D$315,D78,$O$16:$O$315,"A"))</f>
        <v/>
      </c>
      <c r="S78">
        <f>IF(OR(O78&lt;&gt;"S",N(G78)=0),0,SUMIFS($G$16:$G$315,$B$16:$B$315,B78,$D$16:$D$315,D78,$O$16:$O$315,"S"))</f>
        <v/>
      </c>
      <c r="T78">
        <f>IF(OR(O78&lt;&gt;"S",E78="",N(G78)=0),0,SUMIFS($G$16:$G$315,$E$16:$E$315,E78,$O$16:$O$315,"S"))</f>
        <v/>
      </c>
      <c r="U78">
        <f>IF(O78="C2",0,N(G78))</f>
        <v/>
      </c>
      <c r="V78">
        <f>IF(O78="C1",0,N(I78))</f>
        <v/>
      </c>
      <c r="W78">
        <f>IF(O78="C1",0,N(H78))</f>
        <v/>
      </c>
      <c r="X78">
        <f>IF(O78="C2",0,N(J78))</f>
        <v/>
      </c>
      <c r="Y78">
        <f>IF(OR(M78="",M78="OK"),0,1)</f>
        <v/>
      </c>
    </row>
    <row r="79">
      <c r="B79" s="21" t="n"/>
      <c r="C79" s="22" t="n"/>
      <c r="D79" s="14" t="n"/>
      <c r="E79" s="22" t="n"/>
      <c r="F79" s="14" t="n"/>
      <c r="G79" s="23" t="n"/>
      <c r="H79" s="23" t="n"/>
      <c r="I79" s="23" t="n"/>
      <c r="J79" s="23" t="n"/>
      <c r="K79" s="24">
        <f>IF(COUNT(G79:J79)=0,"",N($E$8)+SUM(G$16:G79)-SUM(I$16:I79))</f>
        <v/>
      </c>
      <c r="L79" s="24">
        <f>IF(COUNT(G79:J79)=0,"",N($E$9)+SUM(H$16:H79)-SUM(J$16:J79))</f>
        <v/>
      </c>
      <c r="M79" s="25">
        <f>IF(COUNT(G79:J79)=0,"",IF(B79="","Enter the date",IF(D79="","Enter who was paid or who paid",IF(F79="","Pick a head of account",IF(O79="?","Pick a head from the list",IF(AND(O79&lt;&gt;"C1",O79&lt;&gt;"C2",N(G79)+N(H79)&gt;0,N(I79)+N(J79)&gt;0),"Put money in and money out on separate rows",IF(K79&lt;0,"Cash in hand below zero: an entry is missing or wrong",IF(AND(O79="C1",ROUND(N(I79)-N(H79),2)&lt;&gt;0),"Cash deposited: cash out and bank in should be equal",IF(AND(O79="C2",ROUND(N(J79)-N(G79),2)&lt;&gt;0),"Cash withdrawn: bank out and cash in should be equal",IF(P79&gt;10000,"Cash paid to this party today is over ₹10,000: not deductible, s.36(4)",IF(Q79&gt;35000,"Cash freight to this transporter today is over ₹35,000: not deductible, s.36(6)",IF(R79&gt;10000,"Asset paid in cash over ₹10,000 today: left out of its cost, s.39(2)",IF(AND(O79="T",N(G79)&gt;=20000),"Loan of ₹20,000 or more taken in cash: barred, s.185",IF(AND(O79="L",N(I79)&gt;=20000),"Loan of ₹20,000 or more repaid in cash: barred, s.188",IF(S79&gt;=200000,"₹2,00,000 or more in cash from this party today: barred, s.186",IF(T79&gt;=200000,"₹2,00,000 or more in cash for this event or order: barred, s.186","OK"))))))))))))))))</f>
        <v/>
      </c>
      <c r="O79">
        <f>IF(F79="","",IFERROR(VLOOKUP(F79,Lists!$A$2:$B$22,2,FALSE),"?"))</f>
        <v/>
      </c>
      <c r="P79">
        <f>IF(OR(O79&lt;&gt;"E",N(I79)=0),0,SUMIFS($I$16:$I$315,$B$16:$B$315,B79,$D$16:$D$315,D79,$O$16:$O$315,"E"))</f>
        <v/>
      </c>
      <c r="Q79">
        <f>IF(OR(O79&lt;&gt;"F",N(I79)=0),0,SUMIFS($I$16:$I$315,$B$16:$B$315,B79,$D$16:$D$315,D79,$O$16:$O$315,"F"))</f>
        <v/>
      </c>
      <c r="R79">
        <f>IF(OR(O79&lt;&gt;"A",N(I79)=0),0,SUMIFS($I$16:$I$315,$B$16:$B$315,B79,$D$16:$D$315,D79,$O$16:$O$315,"A"))</f>
        <v/>
      </c>
      <c r="S79">
        <f>IF(OR(O79&lt;&gt;"S",N(G79)=0),0,SUMIFS($G$16:$G$315,$B$16:$B$315,B79,$D$16:$D$315,D79,$O$16:$O$315,"S"))</f>
        <v/>
      </c>
      <c r="T79">
        <f>IF(OR(O79&lt;&gt;"S",E79="",N(G79)=0),0,SUMIFS($G$16:$G$315,$E$16:$E$315,E79,$O$16:$O$315,"S"))</f>
        <v/>
      </c>
      <c r="U79">
        <f>IF(O79="C2",0,N(G79))</f>
        <v/>
      </c>
      <c r="V79">
        <f>IF(O79="C1",0,N(I79))</f>
        <v/>
      </c>
      <c r="W79">
        <f>IF(O79="C1",0,N(H79))</f>
        <v/>
      </c>
      <c r="X79">
        <f>IF(O79="C2",0,N(J79))</f>
        <v/>
      </c>
      <c r="Y79">
        <f>IF(OR(M79="",M79="OK"),0,1)</f>
        <v/>
      </c>
    </row>
    <row r="80">
      <c r="B80" s="21" t="n"/>
      <c r="C80" s="22" t="n"/>
      <c r="D80" s="14" t="n"/>
      <c r="E80" s="22" t="n"/>
      <c r="F80" s="14" t="n"/>
      <c r="G80" s="23" t="n"/>
      <c r="H80" s="23" t="n"/>
      <c r="I80" s="23" t="n"/>
      <c r="J80" s="23" t="n"/>
      <c r="K80" s="24">
        <f>IF(COUNT(G80:J80)=0,"",N($E$8)+SUM(G$16:G80)-SUM(I$16:I80))</f>
        <v/>
      </c>
      <c r="L80" s="24">
        <f>IF(COUNT(G80:J80)=0,"",N($E$9)+SUM(H$16:H80)-SUM(J$16:J80))</f>
        <v/>
      </c>
      <c r="M80" s="25">
        <f>IF(COUNT(G80:J80)=0,"",IF(B80="","Enter the date",IF(D80="","Enter who was paid or who paid",IF(F80="","Pick a head of account",IF(O80="?","Pick a head from the list",IF(AND(O80&lt;&gt;"C1",O80&lt;&gt;"C2",N(G80)+N(H80)&gt;0,N(I80)+N(J80)&gt;0),"Put money in and money out on separate rows",IF(K80&lt;0,"Cash in hand below zero: an entry is missing or wrong",IF(AND(O80="C1",ROUND(N(I80)-N(H80),2)&lt;&gt;0),"Cash deposited: cash out and bank in should be equal",IF(AND(O80="C2",ROUND(N(J80)-N(G80),2)&lt;&gt;0),"Cash withdrawn: bank out and cash in should be equal",IF(P80&gt;10000,"Cash paid to this party today is over ₹10,000: not deductible, s.36(4)",IF(Q80&gt;35000,"Cash freight to this transporter today is over ₹35,000: not deductible, s.36(6)",IF(R80&gt;10000,"Asset paid in cash over ₹10,000 today: left out of its cost, s.39(2)",IF(AND(O80="T",N(G80)&gt;=20000),"Loan of ₹20,000 or more taken in cash: barred, s.185",IF(AND(O80="L",N(I80)&gt;=20000),"Loan of ₹20,000 or more repaid in cash: barred, s.188",IF(S80&gt;=200000,"₹2,00,000 or more in cash from this party today: barred, s.186",IF(T80&gt;=200000,"₹2,00,000 or more in cash for this event or order: barred, s.186","OK"))))))))))))))))</f>
        <v/>
      </c>
      <c r="O80">
        <f>IF(F80="","",IFERROR(VLOOKUP(F80,Lists!$A$2:$B$22,2,FALSE),"?"))</f>
        <v/>
      </c>
      <c r="P80">
        <f>IF(OR(O80&lt;&gt;"E",N(I80)=0),0,SUMIFS($I$16:$I$315,$B$16:$B$315,B80,$D$16:$D$315,D80,$O$16:$O$315,"E"))</f>
        <v/>
      </c>
      <c r="Q80">
        <f>IF(OR(O80&lt;&gt;"F",N(I80)=0),0,SUMIFS($I$16:$I$315,$B$16:$B$315,B80,$D$16:$D$315,D80,$O$16:$O$315,"F"))</f>
        <v/>
      </c>
      <c r="R80">
        <f>IF(OR(O80&lt;&gt;"A",N(I80)=0),0,SUMIFS($I$16:$I$315,$B$16:$B$315,B80,$D$16:$D$315,D80,$O$16:$O$315,"A"))</f>
        <v/>
      </c>
      <c r="S80">
        <f>IF(OR(O80&lt;&gt;"S",N(G80)=0),0,SUMIFS($G$16:$G$315,$B$16:$B$315,B80,$D$16:$D$315,D80,$O$16:$O$315,"S"))</f>
        <v/>
      </c>
      <c r="T80">
        <f>IF(OR(O80&lt;&gt;"S",E80="",N(G80)=0),0,SUMIFS($G$16:$G$315,$E$16:$E$315,E80,$O$16:$O$315,"S"))</f>
        <v/>
      </c>
      <c r="U80">
        <f>IF(O80="C2",0,N(G80))</f>
        <v/>
      </c>
      <c r="V80">
        <f>IF(O80="C1",0,N(I80))</f>
        <v/>
      </c>
      <c r="W80">
        <f>IF(O80="C1",0,N(H80))</f>
        <v/>
      </c>
      <c r="X80">
        <f>IF(O80="C2",0,N(J80))</f>
        <v/>
      </c>
      <c r="Y80">
        <f>IF(OR(M80="",M80="OK"),0,1)</f>
        <v/>
      </c>
    </row>
    <row r="81">
      <c r="B81" s="21" t="n"/>
      <c r="C81" s="22" t="n"/>
      <c r="D81" s="14" t="n"/>
      <c r="E81" s="22" t="n"/>
      <c r="F81" s="14" t="n"/>
      <c r="G81" s="23" t="n"/>
      <c r="H81" s="23" t="n"/>
      <c r="I81" s="23" t="n"/>
      <c r="J81" s="23" t="n"/>
      <c r="K81" s="24">
        <f>IF(COUNT(G81:J81)=0,"",N($E$8)+SUM(G$16:G81)-SUM(I$16:I81))</f>
        <v/>
      </c>
      <c r="L81" s="24">
        <f>IF(COUNT(G81:J81)=0,"",N($E$9)+SUM(H$16:H81)-SUM(J$16:J81))</f>
        <v/>
      </c>
      <c r="M81" s="25">
        <f>IF(COUNT(G81:J81)=0,"",IF(B81="","Enter the date",IF(D81="","Enter who was paid or who paid",IF(F81="","Pick a head of account",IF(O81="?","Pick a head from the list",IF(AND(O81&lt;&gt;"C1",O81&lt;&gt;"C2",N(G81)+N(H81)&gt;0,N(I81)+N(J81)&gt;0),"Put money in and money out on separate rows",IF(K81&lt;0,"Cash in hand below zero: an entry is missing or wrong",IF(AND(O81="C1",ROUND(N(I81)-N(H81),2)&lt;&gt;0),"Cash deposited: cash out and bank in should be equal",IF(AND(O81="C2",ROUND(N(J81)-N(G81),2)&lt;&gt;0),"Cash withdrawn: bank out and cash in should be equal",IF(P81&gt;10000,"Cash paid to this party today is over ₹10,000: not deductible, s.36(4)",IF(Q81&gt;35000,"Cash freight to this transporter today is over ₹35,000: not deductible, s.36(6)",IF(R81&gt;10000,"Asset paid in cash over ₹10,000 today: left out of its cost, s.39(2)",IF(AND(O81="T",N(G81)&gt;=20000),"Loan of ₹20,000 or more taken in cash: barred, s.185",IF(AND(O81="L",N(I81)&gt;=20000),"Loan of ₹20,000 or more repaid in cash: barred, s.188",IF(S81&gt;=200000,"₹2,00,000 or more in cash from this party today: barred, s.186",IF(T81&gt;=200000,"₹2,00,000 or more in cash for this event or order: barred, s.186","OK"))))))))))))))))</f>
        <v/>
      </c>
      <c r="O81">
        <f>IF(F81="","",IFERROR(VLOOKUP(F81,Lists!$A$2:$B$22,2,FALSE),"?"))</f>
        <v/>
      </c>
      <c r="P81">
        <f>IF(OR(O81&lt;&gt;"E",N(I81)=0),0,SUMIFS($I$16:$I$315,$B$16:$B$315,B81,$D$16:$D$315,D81,$O$16:$O$315,"E"))</f>
        <v/>
      </c>
      <c r="Q81">
        <f>IF(OR(O81&lt;&gt;"F",N(I81)=0),0,SUMIFS($I$16:$I$315,$B$16:$B$315,B81,$D$16:$D$315,D81,$O$16:$O$315,"F"))</f>
        <v/>
      </c>
      <c r="R81">
        <f>IF(OR(O81&lt;&gt;"A",N(I81)=0),0,SUMIFS($I$16:$I$315,$B$16:$B$315,B81,$D$16:$D$315,D81,$O$16:$O$315,"A"))</f>
        <v/>
      </c>
      <c r="S81">
        <f>IF(OR(O81&lt;&gt;"S",N(G81)=0),0,SUMIFS($G$16:$G$315,$B$16:$B$315,B81,$D$16:$D$315,D81,$O$16:$O$315,"S"))</f>
        <v/>
      </c>
      <c r="T81">
        <f>IF(OR(O81&lt;&gt;"S",E81="",N(G81)=0),0,SUMIFS($G$16:$G$315,$E$16:$E$315,E81,$O$16:$O$315,"S"))</f>
        <v/>
      </c>
      <c r="U81">
        <f>IF(O81="C2",0,N(G81))</f>
        <v/>
      </c>
      <c r="V81">
        <f>IF(O81="C1",0,N(I81))</f>
        <v/>
      </c>
      <c r="W81">
        <f>IF(O81="C1",0,N(H81))</f>
        <v/>
      </c>
      <c r="X81">
        <f>IF(O81="C2",0,N(J81))</f>
        <v/>
      </c>
      <c r="Y81">
        <f>IF(OR(M81="",M81="OK"),0,1)</f>
        <v/>
      </c>
    </row>
    <row r="82">
      <c r="B82" s="21" t="n"/>
      <c r="C82" s="22" t="n"/>
      <c r="D82" s="14" t="n"/>
      <c r="E82" s="22" t="n"/>
      <c r="F82" s="14" t="n"/>
      <c r="G82" s="23" t="n"/>
      <c r="H82" s="23" t="n"/>
      <c r="I82" s="23" t="n"/>
      <c r="J82" s="23" t="n"/>
      <c r="K82" s="24">
        <f>IF(COUNT(G82:J82)=0,"",N($E$8)+SUM(G$16:G82)-SUM(I$16:I82))</f>
        <v/>
      </c>
      <c r="L82" s="24">
        <f>IF(COUNT(G82:J82)=0,"",N($E$9)+SUM(H$16:H82)-SUM(J$16:J82))</f>
        <v/>
      </c>
      <c r="M82" s="25">
        <f>IF(COUNT(G82:J82)=0,"",IF(B82="","Enter the date",IF(D82="","Enter who was paid or who paid",IF(F82="","Pick a head of account",IF(O82="?","Pick a head from the list",IF(AND(O82&lt;&gt;"C1",O82&lt;&gt;"C2",N(G82)+N(H82)&gt;0,N(I82)+N(J82)&gt;0),"Put money in and money out on separate rows",IF(K82&lt;0,"Cash in hand below zero: an entry is missing or wrong",IF(AND(O82="C1",ROUND(N(I82)-N(H82),2)&lt;&gt;0),"Cash deposited: cash out and bank in should be equal",IF(AND(O82="C2",ROUND(N(J82)-N(G82),2)&lt;&gt;0),"Cash withdrawn: bank out and cash in should be equal",IF(P82&gt;10000,"Cash paid to this party today is over ₹10,000: not deductible, s.36(4)",IF(Q82&gt;35000,"Cash freight to this transporter today is over ₹35,000: not deductible, s.36(6)",IF(R82&gt;10000,"Asset paid in cash over ₹10,000 today: left out of its cost, s.39(2)",IF(AND(O82="T",N(G82)&gt;=20000),"Loan of ₹20,000 or more taken in cash: barred, s.185",IF(AND(O82="L",N(I82)&gt;=20000),"Loan of ₹20,000 or more repaid in cash: barred, s.188",IF(S82&gt;=200000,"₹2,00,000 or more in cash from this party today: barred, s.186",IF(T82&gt;=200000,"₹2,00,000 or more in cash for this event or order: barred, s.186","OK"))))))))))))))))</f>
        <v/>
      </c>
      <c r="O82">
        <f>IF(F82="","",IFERROR(VLOOKUP(F82,Lists!$A$2:$B$22,2,FALSE),"?"))</f>
        <v/>
      </c>
      <c r="P82">
        <f>IF(OR(O82&lt;&gt;"E",N(I82)=0),0,SUMIFS($I$16:$I$315,$B$16:$B$315,B82,$D$16:$D$315,D82,$O$16:$O$315,"E"))</f>
        <v/>
      </c>
      <c r="Q82">
        <f>IF(OR(O82&lt;&gt;"F",N(I82)=0),0,SUMIFS($I$16:$I$315,$B$16:$B$315,B82,$D$16:$D$315,D82,$O$16:$O$315,"F"))</f>
        <v/>
      </c>
      <c r="R82">
        <f>IF(OR(O82&lt;&gt;"A",N(I82)=0),0,SUMIFS($I$16:$I$315,$B$16:$B$315,B82,$D$16:$D$315,D82,$O$16:$O$315,"A"))</f>
        <v/>
      </c>
      <c r="S82">
        <f>IF(OR(O82&lt;&gt;"S",N(G82)=0),0,SUMIFS($G$16:$G$315,$B$16:$B$315,B82,$D$16:$D$315,D82,$O$16:$O$315,"S"))</f>
        <v/>
      </c>
      <c r="T82">
        <f>IF(OR(O82&lt;&gt;"S",E82="",N(G82)=0),0,SUMIFS($G$16:$G$315,$E$16:$E$315,E82,$O$16:$O$315,"S"))</f>
        <v/>
      </c>
      <c r="U82">
        <f>IF(O82="C2",0,N(G82))</f>
        <v/>
      </c>
      <c r="V82">
        <f>IF(O82="C1",0,N(I82))</f>
        <v/>
      </c>
      <c r="W82">
        <f>IF(O82="C1",0,N(H82))</f>
        <v/>
      </c>
      <c r="X82">
        <f>IF(O82="C2",0,N(J82))</f>
        <v/>
      </c>
      <c r="Y82">
        <f>IF(OR(M82="",M82="OK"),0,1)</f>
        <v/>
      </c>
    </row>
    <row r="83">
      <c r="B83" s="21" t="n"/>
      <c r="C83" s="22" t="n"/>
      <c r="D83" s="14" t="n"/>
      <c r="E83" s="22" t="n"/>
      <c r="F83" s="14" t="n"/>
      <c r="G83" s="23" t="n"/>
      <c r="H83" s="23" t="n"/>
      <c r="I83" s="23" t="n"/>
      <c r="J83" s="23" t="n"/>
      <c r="K83" s="24">
        <f>IF(COUNT(G83:J83)=0,"",N($E$8)+SUM(G$16:G83)-SUM(I$16:I83))</f>
        <v/>
      </c>
      <c r="L83" s="24">
        <f>IF(COUNT(G83:J83)=0,"",N($E$9)+SUM(H$16:H83)-SUM(J$16:J83))</f>
        <v/>
      </c>
      <c r="M83" s="25">
        <f>IF(COUNT(G83:J83)=0,"",IF(B83="","Enter the date",IF(D83="","Enter who was paid or who paid",IF(F83="","Pick a head of account",IF(O83="?","Pick a head from the list",IF(AND(O83&lt;&gt;"C1",O83&lt;&gt;"C2",N(G83)+N(H83)&gt;0,N(I83)+N(J83)&gt;0),"Put money in and money out on separate rows",IF(K83&lt;0,"Cash in hand below zero: an entry is missing or wrong",IF(AND(O83="C1",ROUND(N(I83)-N(H83),2)&lt;&gt;0),"Cash deposited: cash out and bank in should be equal",IF(AND(O83="C2",ROUND(N(J83)-N(G83),2)&lt;&gt;0),"Cash withdrawn: bank out and cash in should be equal",IF(P83&gt;10000,"Cash paid to this party today is over ₹10,000: not deductible, s.36(4)",IF(Q83&gt;35000,"Cash freight to this transporter today is over ₹35,000: not deductible, s.36(6)",IF(R83&gt;10000,"Asset paid in cash over ₹10,000 today: left out of its cost, s.39(2)",IF(AND(O83="T",N(G83)&gt;=20000),"Loan of ₹20,000 or more taken in cash: barred, s.185",IF(AND(O83="L",N(I83)&gt;=20000),"Loan of ₹20,000 or more repaid in cash: barred, s.188",IF(S83&gt;=200000,"₹2,00,000 or more in cash from this party today: barred, s.186",IF(T83&gt;=200000,"₹2,00,000 or more in cash for this event or order: barred, s.186","OK"))))))))))))))))</f>
        <v/>
      </c>
      <c r="O83">
        <f>IF(F83="","",IFERROR(VLOOKUP(F83,Lists!$A$2:$B$22,2,FALSE),"?"))</f>
        <v/>
      </c>
      <c r="P83">
        <f>IF(OR(O83&lt;&gt;"E",N(I83)=0),0,SUMIFS($I$16:$I$315,$B$16:$B$315,B83,$D$16:$D$315,D83,$O$16:$O$315,"E"))</f>
        <v/>
      </c>
      <c r="Q83">
        <f>IF(OR(O83&lt;&gt;"F",N(I83)=0),0,SUMIFS($I$16:$I$315,$B$16:$B$315,B83,$D$16:$D$315,D83,$O$16:$O$315,"F"))</f>
        <v/>
      </c>
      <c r="R83">
        <f>IF(OR(O83&lt;&gt;"A",N(I83)=0),0,SUMIFS($I$16:$I$315,$B$16:$B$315,B83,$D$16:$D$315,D83,$O$16:$O$315,"A"))</f>
        <v/>
      </c>
      <c r="S83">
        <f>IF(OR(O83&lt;&gt;"S",N(G83)=0),0,SUMIFS($G$16:$G$315,$B$16:$B$315,B83,$D$16:$D$315,D83,$O$16:$O$315,"S"))</f>
        <v/>
      </c>
      <c r="T83">
        <f>IF(OR(O83&lt;&gt;"S",E83="",N(G83)=0),0,SUMIFS($G$16:$G$315,$E$16:$E$315,E83,$O$16:$O$315,"S"))</f>
        <v/>
      </c>
      <c r="U83">
        <f>IF(O83="C2",0,N(G83))</f>
        <v/>
      </c>
      <c r="V83">
        <f>IF(O83="C1",0,N(I83))</f>
        <v/>
      </c>
      <c r="W83">
        <f>IF(O83="C1",0,N(H83))</f>
        <v/>
      </c>
      <c r="X83">
        <f>IF(O83="C2",0,N(J83))</f>
        <v/>
      </c>
      <c r="Y83">
        <f>IF(OR(M83="",M83="OK"),0,1)</f>
        <v/>
      </c>
    </row>
    <row r="84">
      <c r="B84" s="21" t="n"/>
      <c r="C84" s="22" t="n"/>
      <c r="D84" s="14" t="n"/>
      <c r="E84" s="22" t="n"/>
      <c r="F84" s="14" t="n"/>
      <c r="G84" s="23" t="n"/>
      <c r="H84" s="23" t="n"/>
      <c r="I84" s="23" t="n"/>
      <c r="J84" s="23" t="n"/>
      <c r="K84" s="24">
        <f>IF(COUNT(G84:J84)=0,"",N($E$8)+SUM(G$16:G84)-SUM(I$16:I84))</f>
        <v/>
      </c>
      <c r="L84" s="24">
        <f>IF(COUNT(G84:J84)=0,"",N($E$9)+SUM(H$16:H84)-SUM(J$16:J84))</f>
        <v/>
      </c>
      <c r="M84" s="25">
        <f>IF(COUNT(G84:J84)=0,"",IF(B84="","Enter the date",IF(D84="","Enter who was paid or who paid",IF(F84="","Pick a head of account",IF(O84="?","Pick a head from the list",IF(AND(O84&lt;&gt;"C1",O84&lt;&gt;"C2",N(G84)+N(H84)&gt;0,N(I84)+N(J84)&gt;0),"Put money in and money out on separate rows",IF(K84&lt;0,"Cash in hand below zero: an entry is missing or wrong",IF(AND(O84="C1",ROUND(N(I84)-N(H84),2)&lt;&gt;0),"Cash deposited: cash out and bank in should be equal",IF(AND(O84="C2",ROUND(N(J84)-N(G84),2)&lt;&gt;0),"Cash withdrawn: bank out and cash in should be equal",IF(P84&gt;10000,"Cash paid to this party today is over ₹10,000: not deductible, s.36(4)",IF(Q84&gt;35000,"Cash freight to this transporter today is over ₹35,000: not deductible, s.36(6)",IF(R84&gt;10000,"Asset paid in cash over ₹10,000 today: left out of its cost, s.39(2)",IF(AND(O84="T",N(G84)&gt;=20000),"Loan of ₹20,000 or more taken in cash: barred, s.185",IF(AND(O84="L",N(I84)&gt;=20000),"Loan of ₹20,000 or more repaid in cash: barred, s.188",IF(S84&gt;=200000,"₹2,00,000 or more in cash from this party today: barred, s.186",IF(T84&gt;=200000,"₹2,00,000 or more in cash for this event or order: barred, s.186","OK"))))))))))))))))</f>
        <v/>
      </c>
      <c r="O84">
        <f>IF(F84="","",IFERROR(VLOOKUP(F84,Lists!$A$2:$B$22,2,FALSE),"?"))</f>
        <v/>
      </c>
      <c r="P84">
        <f>IF(OR(O84&lt;&gt;"E",N(I84)=0),0,SUMIFS($I$16:$I$315,$B$16:$B$315,B84,$D$16:$D$315,D84,$O$16:$O$315,"E"))</f>
        <v/>
      </c>
      <c r="Q84">
        <f>IF(OR(O84&lt;&gt;"F",N(I84)=0),0,SUMIFS($I$16:$I$315,$B$16:$B$315,B84,$D$16:$D$315,D84,$O$16:$O$315,"F"))</f>
        <v/>
      </c>
      <c r="R84">
        <f>IF(OR(O84&lt;&gt;"A",N(I84)=0),0,SUMIFS($I$16:$I$315,$B$16:$B$315,B84,$D$16:$D$315,D84,$O$16:$O$315,"A"))</f>
        <v/>
      </c>
      <c r="S84">
        <f>IF(OR(O84&lt;&gt;"S",N(G84)=0),0,SUMIFS($G$16:$G$315,$B$16:$B$315,B84,$D$16:$D$315,D84,$O$16:$O$315,"S"))</f>
        <v/>
      </c>
      <c r="T84">
        <f>IF(OR(O84&lt;&gt;"S",E84="",N(G84)=0),0,SUMIFS($G$16:$G$315,$E$16:$E$315,E84,$O$16:$O$315,"S"))</f>
        <v/>
      </c>
      <c r="U84">
        <f>IF(O84="C2",0,N(G84))</f>
        <v/>
      </c>
      <c r="V84">
        <f>IF(O84="C1",0,N(I84))</f>
        <v/>
      </c>
      <c r="W84">
        <f>IF(O84="C1",0,N(H84))</f>
        <v/>
      </c>
      <c r="X84">
        <f>IF(O84="C2",0,N(J84))</f>
        <v/>
      </c>
      <c r="Y84">
        <f>IF(OR(M84="",M84="OK"),0,1)</f>
        <v/>
      </c>
    </row>
    <row r="85">
      <c r="B85" s="21" t="n"/>
      <c r="C85" s="22" t="n"/>
      <c r="D85" s="14" t="n"/>
      <c r="E85" s="22" t="n"/>
      <c r="F85" s="14" t="n"/>
      <c r="G85" s="23" t="n"/>
      <c r="H85" s="23" t="n"/>
      <c r="I85" s="23" t="n"/>
      <c r="J85" s="23" t="n"/>
      <c r="K85" s="24">
        <f>IF(COUNT(G85:J85)=0,"",N($E$8)+SUM(G$16:G85)-SUM(I$16:I85))</f>
        <v/>
      </c>
      <c r="L85" s="24">
        <f>IF(COUNT(G85:J85)=0,"",N($E$9)+SUM(H$16:H85)-SUM(J$16:J85))</f>
        <v/>
      </c>
      <c r="M85" s="25">
        <f>IF(COUNT(G85:J85)=0,"",IF(B85="","Enter the date",IF(D85="","Enter who was paid or who paid",IF(F85="","Pick a head of account",IF(O85="?","Pick a head from the list",IF(AND(O85&lt;&gt;"C1",O85&lt;&gt;"C2",N(G85)+N(H85)&gt;0,N(I85)+N(J85)&gt;0),"Put money in and money out on separate rows",IF(K85&lt;0,"Cash in hand below zero: an entry is missing or wrong",IF(AND(O85="C1",ROUND(N(I85)-N(H85),2)&lt;&gt;0),"Cash deposited: cash out and bank in should be equal",IF(AND(O85="C2",ROUND(N(J85)-N(G85),2)&lt;&gt;0),"Cash withdrawn: bank out and cash in should be equal",IF(P85&gt;10000,"Cash paid to this party today is over ₹10,000: not deductible, s.36(4)",IF(Q85&gt;35000,"Cash freight to this transporter today is over ₹35,000: not deductible, s.36(6)",IF(R85&gt;10000,"Asset paid in cash over ₹10,000 today: left out of its cost, s.39(2)",IF(AND(O85="T",N(G85)&gt;=20000),"Loan of ₹20,000 or more taken in cash: barred, s.185",IF(AND(O85="L",N(I85)&gt;=20000),"Loan of ₹20,000 or more repaid in cash: barred, s.188",IF(S85&gt;=200000,"₹2,00,000 or more in cash from this party today: barred, s.186",IF(T85&gt;=200000,"₹2,00,000 or more in cash for this event or order: barred, s.186","OK"))))))))))))))))</f>
        <v/>
      </c>
      <c r="O85">
        <f>IF(F85="","",IFERROR(VLOOKUP(F85,Lists!$A$2:$B$22,2,FALSE),"?"))</f>
        <v/>
      </c>
      <c r="P85">
        <f>IF(OR(O85&lt;&gt;"E",N(I85)=0),0,SUMIFS($I$16:$I$315,$B$16:$B$315,B85,$D$16:$D$315,D85,$O$16:$O$315,"E"))</f>
        <v/>
      </c>
      <c r="Q85">
        <f>IF(OR(O85&lt;&gt;"F",N(I85)=0),0,SUMIFS($I$16:$I$315,$B$16:$B$315,B85,$D$16:$D$315,D85,$O$16:$O$315,"F"))</f>
        <v/>
      </c>
      <c r="R85">
        <f>IF(OR(O85&lt;&gt;"A",N(I85)=0),0,SUMIFS($I$16:$I$315,$B$16:$B$315,B85,$D$16:$D$315,D85,$O$16:$O$315,"A"))</f>
        <v/>
      </c>
      <c r="S85">
        <f>IF(OR(O85&lt;&gt;"S",N(G85)=0),0,SUMIFS($G$16:$G$315,$B$16:$B$315,B85,$D$16:$D$315,D85,$O$16:$O$315,"S"))</f>
        <v/>
      </c>
      <c r="T85">
        <f>IF(OR(O85&lt;&gt;"S",E85="",N(G85)=0),0,SUMIFS($G$16:$G$315,$E$16:$E$315,E85,$O$16:$O$315,"S"))</f>
        <v/>
      </c>
      <c r="U85">
        <f>IF(O85="C2",0,N(G85))</f>
        <v/>
      </c>
      <c r="V85">
        <f>IF(O85="C1",0,N(I85))</f>
        <v/>
      </c>
      <c r="W85">
        <f>IF(O85="C1",0,N(H85))</f>
        <v/>
      </c>
      <c r="X85">
        <f>IF(O85="C2",0,N(J85))</f>
        <v/>
      </c>
      <c r="Y85">
        <f>IF(OR(M85="",M85="OK"),0,1)</f>
        <v/>
      </c>
    </row>
    <row r="86">
      <c r="B86" s="21" t="n"/>
      <c r="C86" s="22" t="n"/>
      <c r="D86" s="14" t="n"/>
      <c r="E86" s="22" t="n"/>
      <c r="F86" s="14" t="n"/>
      <c r="G86" s="23" t="n"/>
      <c r="H86" s="23" t="n"/>
      <c r="I86" s="23" t="n"/>
      <c r="J86" s="23" t="n"/>
      <c r="K86" s="24">
        <f>IF(COUNT(G86:J86)=0,"",N($E$8)+SUM(G$16:G86)-SUM(I$16:I86))</f>
        <v/>
      </c>
      <c r="L86" s="24">
        <f>IF(COUNT(G86:J86)=0,"",N($E$9)+SUM(H$16:H86)-SUM(J$16:J86))</f>
        <v/>
      </c>
      <c r="M86" s="25">
        <f>IF(COUNT(G86:J86)=0,"",IF(B86="","Enter the date",IF(D86="","Enter who was paid or who paid",IF(F86="","Pick a head of account",IF(O86="?","Pick a head from the list",IF(AND(O86&lt;&gt;"C1",O86&lt;&gt;"C2",N(G86)+N(H86)&gt;0,N(I86)+N(J86)&gt;0),"Put money in and money out on separate rows",IF(K86&lt;0,"Cash in hand below zero: an entry is missing or wrong",IF(AND(O86="C1",ROUND(N(I86)-N(H86),2)&lt;&gt;0),"Cash deposited: cash out and bank in should be equal",IF(AND(O86="C2",ROUND(N(J86)-N(G86),2)&lt;&gt;0),"Cash withdrawn: bank out and cash in should be equal",IF(P86&gt;10000,"Cash paid to this party today is over ₹10,000: not deductible, s.36(4)",IF(Q86&gt;35000,"Cash freight to this transporter today is over ₹35,000: not deductible, s.36(6)",IF(R86&gt;10000,"Asset paid in cash over ₹10,000 today: left out of its cost, s.39(2)",IF(AND(O86="T",N(G86)&gt;=20000),"Loan of ₹20,000 or more taken in cash: barred, s.185",IF(AND(O86="L",N(I86)&gt;=20000),"Loan of ₹20,000 or more repaid in cash: barred, s.188",IF(S86&gt;=200000,"₹2,00,000 or more in cash from this party today: barred, s.186",IF(T86&gt;=200000,"₹2,00,000 or more in cash for this event or order: barred, s.186","OK"))))))))))))))))</f>
        <v/>
      </c>
      <c r="O86">
        <f>IF(F86="","",IFERROR(VLOOKUP(F86,Lists!$A$2:$B$22,2,FALSE),"?"))</f>
        <v/>
      </c>
      <c r="P86">
        <f>IF(OR(O86&lt;&gt;"E",N(I86)=0),0,SUMIFS($I$16:$I$315,$B$16:$B$315,B86,$D$16:$D$315,D86,$O$16:$O$315,"E"))</f>
        <v/>
      </c>
      <c r="Q86">
        <f>IF(OR(O86&lt;&gt;"F",N(I86)=0),0,SUMIFS($I$16:$I$315,$B$16:$B$315,B86,$D$16:$D$315,D86,$O$16:$O$315,"F"))</f>
        <v/>
      </c>
      <c r="R86">
        <f>IF(OR(O86&lt;&gt;"A",N(I86)=0),0,SUMIFS($I$16:$I$315,$B$16:$B$315,B86,$D$16:$D$315,D86,$O$16:$O$315,"A"))</f>
        <v/>
      </c>
      <c r="S86">
        <f>IF(OR(O86&lt;&gt;"S",N(G86)=0),0,SUMIFS($G$16:$G$315,$B$16:$B$315,B86,$D$16:$D$315,D86,$O$16:$O$315,"S"))</f>
        <v/>
      </c>
      <c r="T86">
        <f>IF(OR(O86&lt;&gt;"S",E86="",N(G86)=0),0,SUMIFS($G$16:$G$315,$E$16:$E$315,E86,$O$16:$O$315,"S"))</f>
        <v/>
      </c>
      <c r="U86">
        <f>IF(O86="C2",0,N(G86))</f>
        <v/>
      </c>
      <c r="V86">
        <f>IF(O86="C1",0,N(I86))</f>
        <v/>
      </c>
      <c r="W86">
        <f>IF(O86="C1",0,N(H86))</f>
        <v/>
      </c>
      <c r="X86">
        <f>IF(O86="C2",0,N(J86))</f>
        <v/>
      </c>
      <c r="Y86">
        <f>IF(OR(M86="",M86="OK"),0,1)</f>
        <v/>
      </c>
    </row>
    <row r="87">
      <c r="B87" s="21" t="n"/>
      <c r="C87" s="22" t="n"/>
      <c r="D87" s="14" t="n"/>
      <c r="E87" s="22" t="n"/>
      <c r="F87" s="14" t="n"/>
      <c r="G87" s="23" t="n"/>
      <c r="H87" s="23" t="n"/>
      <c r="I87" s="23" t="n"/>
      <c r="J87" s="23" t="n"/>
      <c r="K87" s="24">
        <f>IF(COUNT(G87:J87)=0,"",N($E$8)+SUM(G$16:G87)-SUM(I$16:I87))</f>
        <v/>
      </c>
      <c r="L87" s="24">
        <f>IF(COUNT(G87:J87)=0,"",N($E$9)+SUM(H$16:H87)-SUM(J$16:J87))</f>
        <v/>
      </c>
      <c r="M87" s="25">
        <f>IF(COUNT(G87:J87)=0,"",IF(B87="","Enter the date",IF(D87="","Enter who was paid or who paid",IF(F87="","Pick a head of account",IF(O87="?","Pick a head from the list",IF(AND(O87&lt;&gt;"C1",O87&lt;&gt;"C2",N(G87)+N(H87)&gt;0,N(I87)+N(J87)&gt;0),"Put money in and money out on separate rows",IF(K87&lt;0,"Cash in hand below zero: an entry is missing or wrong",IF(AND(O87="C1",ROUND(N(I87)-N(H87),2)&lt;&gt;0),"Cash deposited: cash out and bank in should be equal",IF(AND(O87="C2",ROUND(N(J87)-N(G87),2)&lt;&gt;0),"Cash withdrawn: bank out and cash in should be equal",IF(P87&gt;10000,"Cash paid to this party today is over ₹10,000: not deductible, s.36(4)",IF(Q87&gt;35000,"Cash freight to this transporter today is over ₹35,000: not deductible, s.36(6)",IF(R87&gt;10000,"Asset paid in cash over ₹10,000 today: left out of its cost, s.39(2)",IF(AND(O87="T",N(G87)&gt;=20000),"Loan of ₹20,000 or more taken in cash: barred, s.185",IF(AND(O87="L",N(I87)&gt;=20000),"Loan of ₹20,000 or more repaid in cash: barred, s.188",IF(S87&gt;=200000,"₹2,00,000 or more in cash from this party today: barred, s.186",IF(T87&gt;=200000,"₹2,00,000 or more in cash for this event or order: barred, s.186","OK"))))))))))))))))</f>
        <v/>
      </c>
      <c r="O87">
        <f>IF(F87="","",IFERROR(VLOOKUP(F87,Lists!$A$2:$B$22,2,FALSE),"?"))</f>
        <v/>
      </c>
      <c r="P87">
        <f>IF(OR(O87&lt;&gt;"E",N(I87)=0),0,SUMIFS($I$16:$I$315,$B$16:$B$315,B87,$D$16:$D$315,D87,$O$16:$O$315,"E"))</f>
        <v/>
      </c>
      <c r="Q87">
        <f>IF(OR(O87&lt;&gt;"F",N(I87)=0),0,SUMIFS($I$16:$I$315,$B$16:$B$315,B87,$D$16:$D$315,D87,$O$16:$O$315,"F"))</f>
        <v/>
      </c>
      <c r="R87">
        <f>IF(OR(O87&lt;&gt;"A",N(I87)=0),0,SUMIFS($I$16:$I$315,$B$16:$B$315,B87,$D$16:$D$315,D87,$O$16:$O$315,"A"))</f>
        <v/>
      </c>
      <c r="S87">
        <f>IF(OR(O87&lt;&gt;"S",N(G87)=0),0,SUMIFS($G$16:$G$315,$B$16:$B$315,B87,$D$16:$D$315,D87,$O$16:$O$315,"S"))</f>
        <v/>
      </c>
      <c r="T87">
        <f>IF(OR(O87&lt;&gt;"S",E87="",N(G87)=0),0,SUMIFS($G$16:$G$315,$E$16:$E$315,E87,$O$16:$O$315,"S"))</f>
        <v/>
      </c>
      <c r="U87">
        <f>IF(O87="C2",0,N(G87))</f>
        <v/>
      </c>
      <c r="V87">
        <f>IF(O87="C1",0,N(I87))</f>
        <v/>
      </c>
      <c r="W87">
        <f>IF(O87="C1",0,N(H87))</f>
        <v/>
      </c>
      <c r="X87">
        <f>IF(O87="C2",0,N(J87))</f>
        <v/>
      </c>
      <c r="Y87">
        <f>IF(OR(M87="",M87="OK"),0,1)</f>
        <v/>
      </c>
    </row>
    <row r="88">
      <c r="B88" s="21" t="n"/>
      <c r="C88" s="22" t="n"/>
      <c r="D88" s="14" t="n"/>
      <c r="E88" s="22" t="n"/>
      <c r="F88" s="14" t="n"/>
      <c r="G88" s="23" t="n"/>
      <c r="H88" s="23" t="n"/>
      <c r="I88" s="23" t="n"/>
      <c r="J88" s="23" t="n"/>
      <c r="K88" s="24">
        <f>IF(COUNT(G88:J88)=0,"",N($E$8)+SUM(G$16:G88)-SUM(I$16:I88))</f>
        <v/>
      </c>
      <c r="L88" s="24">
        <f>IF(COUNT(G88:J88)=0,"",N($E$9)+SUM(H$16:H88)-SUM(J$16:J88))</f>
        <v/>
      </c>
      <c r="M88" s="25">
        <f>IF(COUNT(G88:J88)=0,"",IF(B88="","Enter the date",IF(D88="","Enter who was paid or who paid",IF(F88="","Pick a head of account",IF(O88="?","Pick a head from the list",IF(AND(O88&lt;&gt;"C1",O88&lt;&gt;"C2",N(G88)+N(H88)&gt;0,N(I88)+N(J88)&gt;0),"Put money in and money out on separate rows",IF(K88&lt;0,"Cash in hand below zero: an entry is missing or wrong",IF(AND(O88="C1",ROUND(N(I88)-N(H88),2)&lt;&gt;0),"Cash deposited: cash out and bank in should be equal",IF(AND(O88="C2",ROUND(N(J88)-N(G88),2)&lt;&gt;0),"Cash withdrawn: bank out and cash in should be equal",IF(P88&gt;10000,"Cash paid to this party today is over ₹10,000: not deductible, s.36(4)",IF(Q88&gt;35000,"Cash freight to this transporter today is over ₹35,000: not deductible, s.36(6)",IF(R88&gt;10000,"Asset paid in cash over ₹10,000 today: left out of its cost, s.39(2)",IF(AND(O88="T",N(G88)&gt;=20000),"Loan of ₹20,000 or more taken in cash: barred, s.185",IF(AND(O88="L",N(I88)&gt;=20000),"Loan of ₹20,000 or more repaid in cash: barred, s.188",IF(S88&gt;=200000,"₹2,00,000 or more in cash from this party today: barred, s.186",IF(T88&gt;=200000,"₹2,00,000 or more in cash for this event or order: barred, s.186","OK"))))))))))))))))</f>
        <v/>
      </c>
      <c r="O88">
        <f>IF(F88="","",IFERROR(VLOOKUP(F88,Lists!$A$2:$B$22,2,FALSE),"?"))</f>
        <v/>
      </c>
      <c r="P88">
        <f>IF(OR(O88&lt;&gt;"E",N(I88)=0),0,SUMIFS($I$16:$I$315,$B$16:$B$315,B88,$D$16:$D$315,D88,$O$16:$O$315,"E"))</f>
        <v/>
      </c>
      <c r="Q88">
        <f>IF(OR(O88&lt;&gt;"F",N(I88)=0),0,SUMIFS($I$16:$I$315,$B$16:$B$315,B88,$D$16:$D$315,D88,$O$16:$O$315,"F"))</f>
        <v/>
      </c>
      <c r="R88">
        <f>IF(OR(O88&lt;&gt;"A",N(I88)=0),0,SUMIFS($I$16:$I$315,$B$16:$B$315,B88,$D$16:$D$315,D88,$O$16:$O$315,"A"))</f>
        <v/>
      </c>
      <c r="S88">
        <f>IF(OR(O88&lt;&gt;"S",N(G88)=0),0,SUMIFS($G$16:$G$315,$B$16:$B$315,B88,$D$16:$D$315,D88,$O$16:$O$315,"S"))</f>
        <v/>
      </c>
      <c r="T88">
        <f>IF(OR(O88&lt;&gt;"S",E88="",N(G88)=0),0,SUMIFS($G$16:$G$315,$E$16:$E$315,E88,$O$16:$O$315,"S"))</f>
        <v/>
      </c>
      <c r="U88">
        <f>IF(O88="C2",0,N(G88))</f>
        <v/>
      </c>
      <c r="V88">
        <f>IF(O88="C1",0,N(I88))</f>
        <v/>
      </c>
      <c r="W88">
        <f>IF(O88="C1",0,N(H88))</f>
        <v/>
      </c>
      <c r="X88">
        <f>IF(O88="C2",0,N(J88))</f>
        <v/>
      </c>
      <c r="Y88">
        <f>IF(OR(M88="",M88="OK"),0,1)</f>
        <v/>
      </c>
    </row>
    <row r="89">
      <c r="B89" s="21" t="n"/>
      <c r="C89" s="22" t="n"/>
      <c r="D89" s="14" t="n"/>
      <c r="E89" s="22" t="n"/>
      <c r="F89" s="14" t="n"/>
      <c r="G89" s="23" t="n"/>
      <c r="H89" s="23" t="n"/>
      <c r="I89" s="23" t="n"/>
      <c r="J89" s="23" t="n"/>
      <c r="K89" s="24">
        <f>IF(COUNT(G89:J89)=0,"",N($E$8)+SUM(G$16:G89)-SUM(I$16:I89))</f>
        <v/>
      </c>
      <c r="L89" s="24">
        <f>IF(COUNT(G89:J89)=0,"",N($E$9)+SUM(H$16:H89)-SUM(J$16:J89))</f>
        <v/>
      </c>
      <c r="M89" s="25">
        <f>IF(COUNT(G89:J89)=0,"",IF(B89="","Enter the date",IF(D89="","Enter who was paid or who paid",IF(F89="","Pick a head of account",IF(O89="?","Pick a head from the list",IF(AND(O89&lt;&gt;"C1",O89&lt;&gt;"C2",N(G89)+N(H89)&gt;0,N(I89)+N(J89)&gt;0),"Put money in and money out on separate rows",IF(K89&lt;0,"Cash in hand below zero: an entry is missing or wrong",IF(AND(O89="C1",ROUND(N(I89)-N(H89),2)&lt;&gt;0),"Cash deposited: cash out and bank in should be equal",IF(AND(O89="C2",ROUND(N(J89)-N(G89),2)&lt;&gt;0),"Cash withdrawn: bank out and cash in should be equal",IF(P89&gt;10000,"Cash paid to this party today is over ₹10,000: not deductible, s.36(4)",IF(Q89&gt;35000,"Cash freight to this transporter today is over ₹35,000: not deductible, s.36(6)",IF(R89&gt;10000,"Asset paid in cash over ₹10,000 today: left out of its cost, s.39(2)",IF(AND(O89="T",N(G89)&gt;=20000),"Loan of ₹20,000 or more taken in cash: barred, s.185",IF(AND(O89="L",N(I89)&gt;=20000),"Loan of ₹20,000 or more repaid in cash: barred, s.188",IF(S89&gt;=200000,"₹2,00,000 or more in cash from this party today: barred, s.186",IF(T89&gt;=200000,"₹2,00,000 or more in cash for this event or order: barred, s.186","OK"))))))))))))))))</f>
        <v/>
      </c>
      <c r="O89">
        <f>IF(F89="","",IFERROR(VLOOKUP(F89,Lists!$A$2:$B$22,2,FALSE),"?"))</f>
        <v/>
      </c>
      <c r="P89">
        <f>IF(OR(O89&lt;&gt;"E",N(I89)=0),0,SUMIFS($I$16:$I$315,$B$16:$B$315,B89,$D$16:$D$315,D89,$O$16:$O$315,"E"))</f>
        <v/>
      </c>
      <c r="Q89">
        <f>IF(OR(O89&lt;&gt;"F",N(I89)=0),0,SUMIFS($I$16:$I$315,$B$16:$B$315,B89,$D$16:$D$315,D89,$O$16:$O$315,"F"))</f>
        <v/>
      </c>
      <c r="R89">
        <f>IF(OR(O89&lt;&gt;"A",N(I89)=0),0,SUMIFS($I$16:$I$315,$B$16:$B$315,B89,$D$16:$D$315,D89,$O$16:$O$315,"A"))</f>
        <v/>
      </c>
      <c r="S89">
        <f>IF(OR(O89&lt;&gt;"S",N(G89)=0),0,SUMIFS($G$16:$G$315,$B$16:$B$315,B89,$D$16:$D$315,D89,$O$16:$O$315,"S"))</f>
        <v/>
      </c>
      <c r="T89">
        <f>IF(OR(O89&lt;&gt;"S",E89="",N(G89)=0),0,SUMIFS($G$16:$G$315,$E$16:$E$315,E89,$O$16:$O$315,"S"))</f>
        <v/>
      </c>
      <c r="U89">
        <f>IF(O89="C2",0,N(G89))</f>
        <v/>
      </c>
      <c r="V89">
        <f>IF(O89="C1",0,N(I89))</f>
        <v/>
      </c>
      <c r="W89">
        <f>IF(O89="C1",0,N(H89))</f>
        <v/>
      </c>
      <c r="X89">
        <f>IF(O89="C2",0,N(J89))</f>
        <v/>
      </c>
      <c r="Y89">
        <f>IF(OR(M89="",M89="OK"),0,1)</f>
        <v/>
      </c>
    </row>
    <row r="90">
      <c r="B90" s="21" t="n"/>
      <c r="C90" s="22" t="n"/>
      <c r="D90" s="14" t="n"/>
      <c r="E90" s="22" t="n"/>
      <c r="F90" s="14" t="n"/>
      <c r="G90" s="23" t="n"/>
      <c r="H90" s="23" t="n"/>
      <c r="I90" s="23" t="n"/>
      <c r="J90" s="23" t="n"/>
      <c r="K90" s="24">
        <f>IF(COUNT(G90:J90)=0,"",N($E$8)+SUM(G$16:G90)-SUM(I$16:I90))</f>
        <v/>
      </c>
      <c r="L90" s="24">
        <f>IF(COUNT(G90:J90)=0,"",N($E$9)+SUM(H$16:H90)-SUM(J$16:J90))</f>
        <v/>
      </c>
      <c r="M90" s="25">
        <f>IF(COUNT(G90:J90)=0,"",IF(B90="","Enter the date",IF(D90="","Enter who was paid or who paid",IF(F90="","Pick a head of account",IF(O90="?","Pick a head from the list",IF(AND(O90&lt;&gt;"C1",O90&lt;&gt;"C2",N(G90)+N(H90)&gt;0,N(I90)+N(J90)&gt;0),"Put money in and money out on separate rows",IF(K90&lt;0,"Cash in hand below zero: an entry is missing or wrong",IF(AND(O90="C1",ROUND(N(I90)-N(H90),2)&lt;&gt;0),"Cash deposited: cash out and bank in should be equal",IF(AND(O90="C2",ROUND(N(J90)-N(G90),2)&lt;&gt;0),"Cash withdrawn: bank out and cash in should be equal",IF(P90&gt;10000,"Cash paid to this party today is over ₹10,000: not deductible, s.36(4)",IF(Q90&gt;35000,"Cash freight to this transporter today is over ₹35,000: not deductible, s.36(6)",IF(R90&gt;10000,"Asset paid in cash over ₹10,000 today: left out of its cost, s.39(2)",IF(AND(O90="T",N(G90)&gt;=20000),"Loan of ₹20,000 or more taken in cash: barred, s.185",IF(AND(O90="L",N(I90)&gt;=20000),"Loan of ₹20,000 or more repaid in cash: barred, s.188",IF(S90&gt;=200000,"₹2,00,000 or more in cash from this party today: barred, s.186",IF(T90&gt;=200000,"₹2,00,000 or more in cash for this event or order: barred, s.186","OK"))))))))))))))))</f>
        <v/>
      </c>
      <c r="O90">
        <f>IF(F90="","",IFERROR(VLOOKUP(F90,Lists!$A$2:$B$22,2,FALSE),"?"))</f>
        <v/>
      </c>
      <c r="P90">
        <f>IF(OR(O90&lt;&gt;"E",N(I90)=0),0,SUMIFS($I$16:$I$315,$B$16:$B$315,B90,$D$16:$D$315,D90,$O$16:$O$315,"E"))</f>
        <v/>
      </c>
      <c r="Q90">
        <f>IF(OR(O90&lt;&gt;"F",N(I90)=0),0,SUMIFS($I$16:$I$315,$B$16:$B$315,B90,$D$16:$D$315,D90,$O$16:$O$315,"F"))</f>
        <v/>
      </c>
      <c r="R90">
        <f>IF(OR(O90&lt;&gt;"A",N(I90)=0),0,SUMIFS($I$16:$I$315,$B$16:$B$315,B90,$D$16:$D$315,D90,$O$16:$O$315,"A"))</f>
        <v/>
      </c>
      <c r="S90">
        <f>IF(OR(O90&lt;&gt;"S",N(G90)=0),0,SUMIFS($G$16:$G$315,$B$16:$B$315,B90,$D$16:$D$315,D90,$O$16:$O$315,"S"))</f>
        <v/>
      </c>
      <c r="T90">
        <f>IF(OR(O90&lt;&gt;"S",E90="",N(G90)=0),0,SUMIFS($G$16:$G$315,$E$16:$E$315,E90,$O$16:$O$315,"S"))</f>
        <v/>
      </c>
      <c r="U90">
        <f>IF(O90="C2",0,N(G90))</f>
        <v/>
      </c>
      <c r="V90">
        <f>IF(O90="C1",0,N(I90))</f>
        <v/>
      </c>
      <c r="W90">
        <f>IF(O90="C1",0,N(H90))</f>
        <v/>
      </c>
      <c r="X90">
        <f>IF(O90="C2",0,N(J90))</f>
        <v/>
      </c>
      <c r="Y90">
        <f>IF(OR(M90="",M90="OK"),0,1)</f>
        <v/>
      </c>
    </row>
    <row r="91">
      <c r="B91" s="21" t="n"/>
      <c r="C91" s="22" t="n"/>
      <c r="D91" s="14" t="n"/>
      <c r="E91" s="22" t="n"/>
      <c r="F91" s="14" t="n"/>
      <c r="G91" s="23" t="n"/>
      <c r="H91" s="23" t="n"/>
      <c r="I91" s="23" t="n"/>
      <c r="J91" s="23" t="n"/>
      <c r="K91" s="24">
        <f>IF(COUNT(G91:J91)=0,"",N($E$8)+SUM(G$16:G91)-SUM(I$16:I91))</f>
        <v/>
      </c>
      <c r="L91" s="24">
        <f>IF(COUNT(G91:J91)=0,"",N($E$9)+SUM(H$16:H91)-SUM(J$16:J91))</f>
        <v/>
      </c>
      <c r="M91" s="25">
        <f>IF(COUNT(G91:J91)=0,"",IF(B91="","Enter the date",IF(D91="","Enter who was paid or who paid",IF(F91="","Pick a head of account",IF(O91="?","Pick a head from the list",IF(AND(O91&lt;&gt;"C1",O91&lt;&gt;"C2",N(G91)+N(H91)&gt;0,N(I91)+N(J91)&gt;0),"Put money in and money out on separate rows",IF(K91&lt;0,"Cash in hand below zero: an entry is missing or wrong",IF(AND(O91="C1",ROUND(N(I91)-N(H91),2)&lt;&gt;0),"Cash deposited: cash out and bank in should be equal",IF(AND(O91="C2",ROUND(N(J91)-N(G91),2)&lt;&gt;0),"Cash withdrawn: bank out and cash in should be equal",IF(P91&gt;10000,"Cash paid to this party today is over ₹10,000: not deductible, s.36(4)",IF(Q91&gt;35000,"Cash freight to this transporter today is over ₹35,000: not deductible, s.36(6)",IF(R91&gt;10000,"Asset paid in cash over ₹10,000 today: left out of its cost, s.39(2)",IF(AND(O91="T",N(G91)&gt;=20000),"Loan of ₹20,000 or more taken in cash: barred, s.185",IF(AND(O91="L",N(I91)&gt;=20000),"Loan of ₹20,000 or more repaid in cash: barred, s.188",IF(S91&gt;=200000,"₹2,00,000 or more in cash from this party today: barred, s.186",IF(T91&gt;=200000,"₹2,00,000 or more in cash for this event or order: barred, s.186","OK"))))))))))))))))</f>
        <v/>
      </c>
      <c r="O91">
        <f>IF(F91="","",IFERROR(VLOOKUP(F91,Lists!$A$2:$B$22,2,FALSE),"?"))</f>
        <v/>
      </c>
      <c r="P91">
        <f>IF(OR(O91&lt;&gt;"E",N(I91)=0),0,SUMIFS($I$16:$I$315,$B$16:$B$315,B91,$D$16:$D$315,D91,$O$16:$O$315,"E"))</f>
        <v/>
      </c>
      <c r="Q91">
        <f>IF(OR(O91&lt;&gt;"F",N(I91)=0),0,SUMIFS($I$16:$I$315,$B$16:$B$315,B91,$D$16:$D$315,D91,$O$16:$O$315,"F"))</f>
        <v/>
      </c>
      <c r="R91">
        <f>IF(OR(O91&lt;&gt;"A",N(I91)=0),0,SUMIFS($I$16:$I$315,$B$16:$B$315,B91,$D$16:$D$315,D91,$O$16:$O$315,"A"))</f>
        <v/>
      </c>
      <c r="S91">
        <f>IF(OR(O91&lt;&gt;"S",N(G91)=0),0,SUMIFS($G$16:$G$315,$B$16:$B$315,B91,$D$16:$D$315,D91,$O$16:$O$315,"S"))</f>
        <v/>
      </c>
      <c r="T91">
        <f>IF(OR(O91&lt;&gt;"S",E91="",N(G91)=0),0,SUMIFS($G$16:$G$315,$E$16:$E$315,E91,$O$16:$O$315,"S"))</f>
        <v/>
      </c>
      <c r="U91">
        <f>IF(O91="C2",0,N(G91))</f>
        <v/>
      </c>
      <c r="V91">
        <f>IF(O91="C1",0,N(I91))</f>
        <v/>
      </c>
      <c r="W91">
        <f>IF(O91="C1",0,N(H91))</f>
        <v/>
      </c>
      <c r="X91">
        <f>IF(O91="C2",0,N(J91))</f>
        <v/>
      </c>
      <c r="Y91">
        <f>IF(OR(M91="",M91="OK"),0,1)</f>
        <v/>
      </c>
    </row>
    <row r="92">
      <c r="B92" s="21" t="n"/>
      <c r="C92" s="22" t="n"/>
      <c r="D92" s="14" t="n"/>
      <c r="E92" s="22" t="n"/>
      <c r="F92" s="14" t="n"/>
      <c r="G92" s="23" t="n"/>
      <c r="H92" s="23" t="n"/>
      <c r="I92" s="23" t="n"/>
      <c r="J92" s="23" t="n"/>
      <c r="K92" s="24">
        <f>IF(COUNT(G92:J92)=0,"",N($E$8)+SUM(G$16:G92)-SUM(I$16:I92))</f>
        <v/>
      </c>
      <c r="L92" s="24">
        <f>IF(COUNT(G92:J92)=0,"",N($E$9)+SUM(H$16:H92)-SUM(J$16:J92))</f>
        <v/>
      </c>
      <c r="M92" s="25">
        <f>IF(COUNT(G92:J92)=0,"",IF(B92="","Enter the date",IF(D92="","Enter who was paid or who paid",IF(F92="","Pick a head of account",IF(O92="?","Pick a head from the list",IF(AND(O92&lt;&gt;"C1",O92&lt;&gt;"C2",N(G92)+N(H92)&gt;0,N(I92)+N(J92)&gt;0),"Put money in and money out on separate rows",IF(K92&lt;0,"Cash in hand below zero: an entry is missing or wrong",IF(AND(O92="C1",ROUND(N(I92)-N(H92),2)&lt;&gt;0),"Cash deposited: cash out and bank in should be equal",IF(AND(O92="C2",ROUND(N(J92)-N(G92),2)&lt;&gt;0),"Cash withdrawn: bank out and cash in should be equal",IF(P92&gt;10000,"Cash paid to this party today is over ₹10,000: not deductible, s.36(4)",IF(Q92&gt;35000,"Cash freight to this transporter today is over ₹35,000: not deductible, s.36(6)",IF(R92&gt;10000,"Asset paid in cash over ₹10,000 today: left out of its cost, s.39(2)",IF(AND(O92="T",N(G92)&gt;=20000),"Loan of ₹20,000 or more taken in cash: barred, s.185",IF(AND(O92="L",N(I92)&gt;=20000),"Loan of ₹20,000 or more repaid in cash: barred, s.188",IF(S92&gt;=200000,"₹2,00,000 or more in cash from this party today: barred, s.186",IF(T92&gt;=200000,"₹2,00,000 or more in cash for this event or order: barred, s.186","OK"))))))))))))))))</f>
        <v/>
      </c>
      <c r="O92">
        <f>IF(F92="","",IFERROR(VLOOKUP(F92,Lists!$A$2:$B$22,2,FALSE),"?"))</f>
        <v/>
      </c>
      <c r="P92">
        <f>IF(OR(O92&lt;&gt;"E",N(I92)=0),0,SUMIFS($I$16:$I$315,$B$16:$B$315,B92,$D$16:$D$315,D92,$O$16:$O$315,"E"))</f>
        <v/>
      </c>
      <c r="Q92">
        <f>IF(OR(O92&lt;&gt;"F",N(I92)=0),0,SUMIFS($I$16:$I$315,$B$16:$B$315,B92,$D$16:$D$315,D92,$O$16:$O$315,"F"))</f>
        <v/>
      </c>
      <c r="R92">
        <f>IF(OR(O92&lt;&gt;"A",N(I92)=0),0,SUMIFS($I$16:$I$315,$B$16:$B$315,B92,$D$16:$D$315,D92,$O$16:$O$315,"A"))</f>
        <v/>
      </c>
      <c r="S92">
        <f>IF(OR(O92&lt;&gt;"S",N(G92)=0),0,SUMIFS($G$16:$G$315,$B$16:$B$315,B92,$D$16:$D$315,D92,$O$16:$O$315,"S"))</f>
        <v/>
      </c>
      <c r="T92">
        <f>IF(OR(O92&lt;&gt;"S",E92="",N(G92)=0),0,SUMIFS($G$16:$G$315,$E$16:$E$315,E92,$O$16:$O$315,"S"))</f>
        <v/>
      </c>
      <c r="U92">
        <f>IF(O92="C2",0,N(G92))</f>
        <v/>
      </c>
      <c r="V92">
        <f>IF(O92="C1",0,N(I92))</f>
        <v/>
      </c>
      <c r="W92">
        <f>IF(O92="C1",0,N(H92))</f>
        <v/>
      </c>
      <c r="X92">
        <f>IF(O92="C2",0,N(J92))</f>
        <v/>
      </c>
      <c r="Y92">
        <f>IF(OR(M92="",M92="OK"),0,1)</f>
        <v/>
      </c>
    </row>
    <row r="93">
      <c r="B93" s="21" t="n"/>
      <c r="C93" s="22" t="n"/>
      <c r="D93" s="14" t="n"/>
      <c r="E93" s="22" t="n"/>
      <c r="F93" s="14" t="n"/>
      <c r="G93" s="23" t="n"/>
      <c r="H93" s="23" t="n"/>
      <c r="I93" s="23" t="n"/>
      <c r="J93" s="23" t="n"/>
      <c r="K93" s="24">
        <f>IF(COUNT(G93:J93)=0,"",N($E$8)+SUM(G$16:G93)-SUM(I$16:I93))</f>
        <v/>
      </c>
      <c r="L93" s="24">
        <f>IF(COUNT(G93:J93)=0,"",N($E$9)+SUM(H$16:H93)-SUM(J$16:J93))</f>
        <v/>
      </c>
      <c r="M93" s="25">
        <f>IF(COUNT(G93:J93)=0,"",IF(B93="","Enter the date",IF(D93="","Enter who was paid or who paid",IF(F93="","Pick a head of account",IF(O93="?","Pick a head from the list",IF(AND(O93&lt;&gt;"C1",O93&lt;&gt;"C2",N(G93)+N(H93)&gt;0,N(I93)+N(J93)&gt;0),"Put money in and money out on separate rows",IF(K93&lt;0,"Cash in hand below zero: an entry is missing or wrong",IF(AND(O93="C1",ROUND(N(I93)-N(H93),2)&lt;&gt;0),"Cash deposited: cash out and bank in should be equal",IF(AND(O93="C2",ROUND(N(J93)-N(G93),2)&lt;&gt;0),"Cash withdrawn: bank out and cash in should be equal",IF(P93&gt;10000,"Cash paid to this party today is over ₹10,000: not deductible, s.36(4)",IF(Q93&gt;35000,"Cash freight to this transporter today is over ₹35,000: not deductible, s.36(6)",IF(R93&gt;10000,"Asset paid in cash over ₹10,000 today: left out of its cost, s.39(2)",IF(AND(O93="T",N(G93)&gt;=20000),"Loan of ₹20,000 or more taken in cash: barred, s.185",IF(AND(O93="L",N(I93)&gt;=20000),"Loan of ₹20,000 or more repaid in cash: barred, s.188",IF(S93&gt;=200000,"₹2,00,000 or more in cash from this party today: barred, s.186",IF(T93&gt;=200000,"₹2,00,000 or more in cash for this event or order: barred, s.186","OK"))))))))))))))))</f>
        <v/>
      </c>
      <c r="O93">
        <f>IF(F93="","",IFERROR(VLOOKUP(F93,Lists!$A$2:$B$22,2,FALSE),"?"))</f>
        <v/>
      </c>
      <c r="P93">
        <f>IF(OR(O93&lt;&gt;"E",N(I93)=0),0,SUMIFS($I$16:$I$315,$B$16:$B$315,B93,$D$16:$D$315,D93,$O$16:$O$315,"E"))</f>
        <v/>
      </c>
      <c r="Q93">
        <f>IF(OR(O93&lt;&gt;"F",N(I93)=0),0,SUMIFS($I$16:$I$315,$B$16:$B$315,B93,$D$16:$D$315,D93,$O$16:$O$315,"F"))</f>
        <v/>
      </c>
      <c r="R93">
        <f>IF(OR(O93&lt;&gt;"A",N(I93)=0),0,SUMIFS($I$16:$I$315,$B$16:$B$315,B93,$D$16:$D$315,D93,$O$16:$O$315,"A"))</f>
        <v/>
      </c>
      <c r="S93">
        <f>IF(OR(O93&lt;&gt;"S",N(G93)=0),0,SUMIFS($G$16:$G$315,$B$16:$B$315,B93,$D$16:$D$315,D93,$O$16:$O$315,"S"))</f>
        <v/>
      </c>
      <c r="T93">
        <f>IF(OR(O93&lt;&gt;"S",E93="",N(G93)=0),0,SUMIFS($G$16:$G$315,$E$16:$E$315,E93,$O$16:$O$315,"S"))</f>
        <v/>
      </c>
      <c r="U93">
        <f>IF(O93="C2",0,N(G93))</f>
        <v/>
      </c>
      <c r="V93">
        <f>IF(O93="C1",0,N(I93))</f>
        <v/>
      </c>
      <c r="W93">
        <f>IF(O93="C1",0,N(H93))</f>
        <v/>
      </c>
      <c r="X93">
        <f>IF(O93="C2",0,N(J93))</f>
        <v/>
      </c>
      <c r="Y93">
        <f>IF(OR(M93="",M93="OK"),0,1)</f>
        <v/>
      </c>
    </row>
    <row r="94">
      <c r="B94" s="21" t="n"/>
      <c r="C94" s="22" t="n"/>
      <c r="D94" s="14" t="n"/>
      <c r="E94" s="22" t="n"/>
      <c r="F94" s="14" t="n"/>
      <c r="G94" s="23" t="n"/>
      <c r="H94" s="23" t="n"/>
      <c r="I94" s="23" t="n"/>
      <c r="J94" s="23" t="n"/>
      <c r="K94" s="24">
        <f>IF(COUNT(G94:J94)=0,"",N($E$8)+SUM(G$16:G94)-SUM(I$16:I94))</f>
        <v/>
      </c>
      <c r="L94" s="24">
        <f>IF(COUNT(G94:J94)=0,"",N($E$9)+SUM(H$16:H94)-SUM(J$16:J94))</f>
        <v/>
      </c>
      <c r="M94" s="25">
        <f>IF(COUNT(G94:J94)=0,"",IF(B94="","Enter the date",IF(D94="","Enter who was paid or who paid",IF(F94="","Pick a head of account",IF(O94="?","Pick a head from the list",IF(AND(O94&lt;&gt;"C1",O94&lt;&gt;"C2",N(G94)+N(H94)&gt;0,N(I94)+N(J94)&gt;0),"Put money in and money out on separate rows",IF(K94&lt;0,"Cash in hand below zero: an entry is missing or wrong",IF(AND(O94="C1",ROUND(N(I94)-N(H94),2)&lt;&gt;0),"Cash deposited: cash out and bank in should be equal",IF(AND(O94="C2",ROUND(N(J94)-N(G94),2)&lt;&gt;0),"Cash withdrawn: bank out and cash in should be equal",IF(P94&gt;10000,"Cash paid to this party today is over ₹10,000: not deductible, s.36(4)",IF(Q94&gt;35000,"Cash freight to this transporter today is over ₹35,000: not deductible, s.36(6)",IF(R94&gt;10000,"Asset paid in cash over ₹10,000 today: left out of its cost, s.39(2)",IF(AND(O94="T",N(G94)&gt;=20000),"Loan of ₹20,000 or more taken in cash: barred, s.185",IF(AND(O94="L",N(I94)&gt;=20000),"Loan of ₹20,000 or more repaid in cash: barred, s.188",IF(S94&gt;=200000,"₹2,00,000 or more in cash from this party today: barred, s.186",IF(T94&gt;=200000,"₹2,00,000 or more in cash for this event or order: barred, s.186","OK"))))))))))))))))</f>
        <v/>
      </c>
      <c r="O94">
        <f>IF(F94="","",IFERROR(VLOOKUP(F94,Lists!$A$2:$B$22,2,FALSE),"?"))</f>
        <v/>
      </c>
      <c r="P94">
        <f>IF(OR(O94&lt;&gt;"E",N(I94)=0),0,SUMIFS($I$16:$I$315,$B$16:$B$315,B94,$D$16:$D$315,D94,$O$16:$O$315,"E"))</f>
        <v/>
      </c>
      <c r="Q94">
        <f>IF(OR(O94&lt;&gt;"F",N(I94)=0),0,SUMIFS($I$16:$I$315,$B$16:$B$315,B94,$D$16:$D$315,D94,$O$16:$O$315,"F"))</f>
        <v/>
      </c>
      <c r="R94">
        <f>IF(OR(O94&lt;&gt;"A",N(I94)=0),0,SUMIFS($I$16:$I$315,$B$16:$B$315,B94,$D$16:$D$315,D94,$O$16:$O$315,"A"))</f>
        <v/>
      </c>
      <c r="S94">
        <f>IF(OR(O94&lt;&gt;"S",N(G94)=0),0,SUMIFS($G$16:$G$315,$B$16:$B$315,B94,$D$16:$D$315,D94,$O$16:$O$315,"S"))</f>
        <v/>
      </c>
      <c r="T94">
        <f>IF(OR(O94&lt;&gt;"S",E94="",N(G94)=0),0,SUMIFS($G$16:$G$315,$E$16:$E$315,E94,$O$16:$O$315,"S"))</f>
        <v/>
      </c>
      <c r="U94">
        <f>IF(O94="C2",0,N(G94))</f>
        <v/>
      </c>
      <c r="V94">
        <f>IF(O94="C1",0,N(I94))</f>
        <v/>
      </c>
      <c r="W94">
        <f>IF(O94="C1",0,N(H94))</f>
        <v/>
      </c>
      <c r="X94">
        <f>IF(O94="C2",0,N(J94))</f>
        <v/>
      </c>
      <c r="Y94">
        <f>IF(OR(M94="",M94="OK"),0,1)</f>
        <v/>
      </c>
    </row>
    <row r="95">
      <c r="B95" s="21" t="n"/>
      <c r="C95" s="22" t="n"/>
      <c r="D95" s="14" t="n"/>
      <c r="E95" s="22" t="n"/>
      <c r="F95" s="14" t="n"/>
      <c r="G95" s="23" t="n"/>
      <c r="H95" s="23" t="n"/>
      <c r="I95" s="23" t="n"/>
      <c r="J95" s="23" t="n"/>
      <c r="K95" s="24">
        <f>IF(COUNT(G95:J95)=0,"",N($E$8)+SUM(G$16:G95)-SUM(I$16:I95))</f>
        <v/>
      </c>
      <c r="L95" s="24">
        <f>IF(COUNT(G95:J95)=0,"",N($E$9)+SUM(H$16:H95)-SUM(J$16:J95))</f>
        <v/>
      </c>
      <c r="M95" s="25">
        <f>IF(COUNT(G95:J95)=0,"",IF(B95="","Enter the date",IF(D95="","Enter who was paid or who paid",IF(F95="","Pick a head of account",IF(O95="?","Pick a head from the list",IF(AND(O95&lt;&gt;"C1",O95&lt;&gt;"C2",N(G95)+N(H95)&gt;0,N(I95)+N(J95)&gt;0),"Put money in and money out on separate rows",IF(K95&lt;0,"Cash in hand below zero: an entry is missing or wrong",IF(AND(O95="C1",ROUND(N(I95)-N(H95),2)&lt;&gt;0),"Cash deposited: cash out and bank in should be equal",IF(AND(O95="C2",ROUND(N(J95)-N(G95),2)&lt;&gt;0),"Cash withdrawn: bank out and cash in should be equal",IF(P95&gt;10000,"Cash paid to this party today is over ₹10,000: not deductible, s.36(4)",IF(Q95&gt;35000,"Cash freight to this transporter today is over ₹35,000: not deductible, s.36(6)",IF(R95&gt;10000,"Asset paid in cash over ₹10,000 today: left out of its cost, s.39(2)",IF(AND(O95="T",N(G95)&gt;=20000),"Loan of ₹20,000 or more taken in cash: barred, s.185",IF(AND(O95="L",N(I95)&gt;=20000),"Loan of ₹20,000 or more repaid in cash: barred, s.188",IF(S95&gt;=200000,"₹2,00,000 or more in cash from this party today: barred, s.186",IF(T95&gt;=200000,"₹2,00,000 or more in cash for this event or order: barred, s.186","OK"))))))))))))))))</f>
        <v/>
      </c>
      <c r="O95">
        <f>IF(F95="","",IFERROR(VLOOKUP(F95,Lists!$A$2:$B$22,2,FALSE),"?"))</f>
        <v/>
      </c>
      <c r="P95">
        <f>IF(OR(O95&lt;&gt;"E",N(I95)=0),0,SUMIFS($I$16:$I$315,$B$16:$B$315,B95,$D$16:$D$315,D95,$O$16:$O$315,"E"))</f>
        <v/>
      </c>
      <c r="Q95">
        <f>IF(OR(O95&lt;&gt;"F",N(I95)=0),0,SUMIFS($I$16:$I$315,$B$16:$B$315,B95,$D$16:$D$315,D95,$O$16:$O$315,"F"))</f>
        <v/>
      </c>
      <c r="R95">
        <f>IF(OR(O95&lt;&gt;"A",N(I95)=0),0,SUMIFS($I$16:$I$315,$B$16:$B$315,B95,$D$16:$D$315,D95,$O$16:$O$315,"A"))</f>
        <v/>
      </c>
      <c r="S95">
        <f>IF(OR(O95&lt;&gt;"S",N(G95)=0),0,SUMIFS($G$16:$G$315,$B$16:$B$315,B95,$D$16:$D$315,D95,$O$16:$O$315,"S"))</f>
        <v/>
      </c>
      <c r="T95">
        <f>IF(OR(O95&lt;&gt;"S",E95="",N(G95)=0),0,SUMIFS($G$16:$G$315,$E$16:$E$315,E95,$O$16:$O$315,"S"))</f>
        <v/>
      </c>
      <c r="U95">
        <f>IF(O95="C2",0,N(G95))</f>
        <v/>
      </c>
      <c r="V95">
        <f>IF(O95="C1",0,N(I95))</f>
        <v/>
      </c>
      <c r="W95">
        <f>IF(O95="C1",0,N(H95))</f>
        <v/>
      </c>
      <c r="X95">
        <f>IF(O95="C2",0,N(J95))</f>
        <v/>
      </c>
      <c r="Y95">
        <f>IF(OR(M95="",M95="OK"),0,1)</f>
        <v/>
      </c>
    </row>
    <row r="96">
      <c r="B96" s="21" t="n"/>
      <c r="C96" s="22" t="n"/>
      <c r="D96" s="14" t="n"/>
      <c r="E96" s="22" t="n"/>
      <c r="F96" s="14" t="n"/>
      <c r="G96" s="23" t="n"/>
      <c r="H96" s="23" t="n"/>
      <c r="I96" s="23" t="n"/>
      <c r="J96" s="23" t="n"/>
      <c r="K96" s="24">
        <f>IF(COUNT(G96:J96)=0,"",N($E$8)+SUM(G$16:G96)-SUM(I$16:I96))</f>
        <v/>
      </c>
      <c r="L96" s="24">
        <f>IF(COUNT(G96:J96)=0,"",N($E$9)+SUM(H$16:H96)-SUM(J$16:J96))</f>
        <v/>
      </c>
      <c r="M96" s="25">
        <f>IF(COUNT(G96:J96)=0,"",IF(B96="","Enter the date",IF(D96="","Enter who was paid or who paid",IF(F96="","Pick a head of account",IF(O96="?","Pick a head from the list",IF(AND(O96&lt;&gt;"C1",O96&lt;&gt;"C2",N(G96)+N(H96)&gt;0,N(I96)+N(J96)&gt;0),"Put money in and money out on separate rows",IF(K96&lt;0,"Cash in hand below zero: an entry is missing or wrong",IF(AND(O96="C1",ROUND(N(I96)-N(H96),2)&lt;&gt;0),"Cash deposited: cash out and bank in should be equal",IF(AND(O96="C2",ROUND(N(J96)-N(G96),2)&lt;&gt;0),"Cash withdrawn: bank out and cash in should be equal",IF(P96&gt;10000,"Cash paid to this party today is over ₹10,000: not deductible, s.36(4)",IF(Q96&gt;35000,"Cash freight to this transporter today is over ₹35,000: not deductible, s.36(6)",IF(R96&gt;10000,"Asset paid in cash over ₹10,000 today: left out of its cost, s.39(2)",IF(AND(O96="T",N(G96)&gt;=20000),"Loan of ₹20,000 or more taken in cash: barred, s.185",IF(AND(O96="L",N(I96)&gt;=20000),"Loan of ₹20,000 or more repaid in cash: barred, s.188",IF(S96&gt;=200000,"₹2,00,000 or more in cash from this party today: barred, s.186",IF(T96&gt;=200000,"₹2,00,000 or more in cash for this event or order: barred, s.186","OK"))))))))))))))))</f>
        <v/>
      </c>
      <c r="O96">
        <f>IF(F96="","",IFERROR(VLOOKUP(F96,Lists!$A$2:$B$22,2,FALSE),"?"))</f>
        <v/>
      </c>
      <c r="P96">
        <f>IF(OR(O96&lt;&gt;"E",N(I96)=0),0,SUMIFS($I$16:$I$315,$B$16:$B$315,B96,$D$16:$D$315,D96,$O$16:$O$315,"E"))</f>
        <v/>
      </c>
      <c r="Q96">
        <f>IF(OR(O96&lt;&gt;"F",N(I96)=0),0,SUMIFS($I$16:$I$315,$B$16:$B$315,B96,$D$16:$D$315,D96,$O$16:$O$315,"F"))</f>
        <v/>
      </c>
      <c r="R96">
        <f>IF(OR(O96&lt;&gt;"A",N(I96)=0),0,SUMIFS($I$16:$I$315,$B$16:$B$315,B96,$D$16:$D$315,D96,$O$16:$O$315,"A"))</f>
        <v/>
      </c>
      <c r="S96">
        <f>IF(OR(O96&lt;&gt;"S",N(G96)=0),0,SUMIFS($G$16:$G$315,$B$16:$B$315,B96,$D$16:$D$315,D96,$O$16:$O$315,"S"))</f>
        <v/>
      </c>
      <c r="T96">
        <f>IF(OR(O96&lt;&gt;"S",E96="",N(G96)=0),0,SUMIFS($G$16:$G$315,$E$16:$E$315,E96,$O$16:$O$315,"S"))</f>
        <v/>
      </c>
      <c r="U96">
        <f>IF(O96="C2",0,N(G96))</f>
        <v/>
      </c>
      <c r="V96">
        <f>IF(O96="C1",0,N(I96))</f>
        <v/>
      </c>
      <c r="W96">
        <f>IF(O96="C1",0,N(H96))</f>
        <v/>
      </c>
      <c r="X96">
        <f>IF(O96="C2",0,N(J96))</f>
        <v/>
      </c>
      <c r="Y96">
        <f>IF(OR(M96="",M96="OK"),0,1)</f>
        <v/>
      </c>
    </row>
    <row r="97">
      <c r="B97" s="21" t="n"/>
      <c r="C97" s="22" t="n"/>
      <c r="D97" s="14" t="n"/>
      <c r="E97" s="22" t="n"/>
      <c r="F97" s="14" t="n"/>
      <c r="G97" s="23" t="n"/>
      <c r="H97" s="23" t="n"/>
      <c r="I97" s="23" t="n"/>
      <c r="J97" s="23" t="n"/>
      <c r="K97" s="24">
        <f>IF(COUNT(G97:J97)=0,"",N($E$8)+SUM(G$16:G97)-SUM(I$16:I97))</f>
        <v/>
      </c>
      <c r="L97" s="24">
        <f>IF(COUNT(G97:J97)=0,"",N($E$9)+SUM(H$16:H97)-SUM(J$16:J97))</f>
        <v/>
      </c>
      <c r="M97" s="25">
        <f>IF(COUNT(G97:J97)=0,"",IF(B97="","Enter the date",IF(D97="","Enter who was paid or who paid",IF(F97="","Pick a head of account",IF(O97="?","Pick a head from the list",IF(AND(O97&lt;&gt;"C1",O97&lt;&gt;"C2",N(G97)+N(H97)&gt;0,N(I97)+N(J97)&gt;0),"Put money in and money out on separate rows",IF(K97&lt;0,"Cash in hand below zero: an entry is missing or wrong",IF(AND(O97="C1",ROUND(N(I97)-N(H97),2)&lt;&gt;0),"Cash deposited: cash out and bank in should be equal",IF(AND(O97="C2",ROUND(N(J97)-N(G97),2)&lt;&gt;0),"Cash withdrawn: bank out and cash in should be equal",IF(P97&gt;10000,"Cash paid to this party today is over ₹10,000: not deductible, s.36(4)",IF(Q97&gt;35000,"Cash freight to this transporter today is over ₹35,000: not deductible, s.36(6)",IF(R97&gt;10000,"Asset paid in cash over ₹10,000 today: left out of its cost, s.39(2)",IF(AND(O97="T",N(G97)&gt;=20000),"Loan of ₹20,000 or more taken in cash: barred, s.185",IF(AND(O97="L",N(I97)&gt;=20000),"Loan of ₹20,000 or more repaid in cash: barred, s.188",IF(S97&gt;=200000,"₹2,00,000 or more in cash from this party today: barred, s.186",IF(T97&gt;=200000,"₹2,00,000 or more in cash for this event or order: barred, s.186","OK"))))))))))))))))</f>
        <v/>
      </c>
      <c r="O97">
        <f>IF(F97="","",IFERROR(VLOOKUP(F97,Lists!$A$2:$B$22,2,FALSE),"?"))</f>
        <v/>
      </c>
      <c r="P97">
        <f>IF(OR(O97&lt;&gt;"E",N(I97)=0),0,SUMIFS($I$16:$I$315,$B$16:$B$315,B97,$D$16:$D$315,D97,$O$16:$O$315,"E"))</f>
        <v/>
      </c>
      <c r="Q97">
        <f>IF(OR(O97&lt;&gt;"F",N(I97)=0),0,SUMIFS($I$16:$I$315,$B$16:$B$315,B97,$D$16:$D$315,D97,$O$16:$O$315,"F"))</f>
        <v/>
      </c>
      <c r="R97">
        <f>IF(OR(O97&lt;&gt;"A",N(I97)=0),0,SUMIFS($I$16:$I$315,$B$16:$B$315,B97,$D$16:$D$315,D97,$O$16:$O$315,"A"))</f>
        <v/>
      </c>
      <c r="S97">
        <f>IF(OR(O97&lt;&gt;"S",N(G97)=0),0,SUMIFS($G$16:$G$315,$B$16:$B$315,B97,$D$16:$D$315,D97,$O$16:$O$315,"S"))</f>
        <v/>
      </c>
      <c r="T97">
        <f>IF(OR(O97&lt;&gt;"S",E97="",N(G97)=0),0,SUMIFS($G$16:$G$315,$E$16:$E$315,E97,$O$16:$O$315,"S"))</f>
        <v/>
      </c>
      <c r="U97">
        <f>IF(O97="C2",0,N(G97))</f>
        <v/>
      </c>
      <c r="V97">
        <f>IF(O97="C1",0,N(I97))</f>
        <v/>
      </c>
      <c r="W97">
        <f>IF(O97="C1",0,N(H97))</f>
        <v/>
      </c>
      <c r="X97">
        <f>IF(O97="C2",0,N(J97))</f>
        <v/>
      </c>
      <c r="Y97">
        <f>IF(OR(M97="",M97="OK"),0,1)</f>
        <v/>
      </c>
    </row>
    <row r="98">
      <c r="B98" s="21" t="n"/>
      <c r="C98" s="22" t="n"/>
      <c r="D98" s="14" t="n"/>
      <c r="E98" s="22" t="n"/>
      <c r="F98" s="14" t="n"/>
      <c r="G98" s="23" t="n"/>
      <c r="H98" s="23" t="n"/>
      <c r="I98" s="23" t="n"/>
      <c r="J98" s="23" t="n"/>
      <c r="K98" s="24">
        <f>IF(COUNT(G98:J98)=0,"",N($E$8)+SUM(G$16:G98)-SUM(I$16:I98))</f>
        <v/>
      </c>
      <c r="L98" s="24">
        <f>IF(COUNT(G98:J98)=0,"",N($E$9)+SUM(H$16:H98)-SUM(J$16:J98))</f>
        <v/>
      </c>
      <c r="M98" s="25">
        <f>IF(COUNT(G98:J98)=0,"",IF(B98="","Enter the date",IF(D98="","Enter who was paid or who paid",IF(F98="","Pick a head of account",IF(O98="?","Pick a head from the list",IF(AND(O98&lt;&gt;"C1",O98&lt;&gt;"C2",N(G98)+N(H98)&gt;0,N(I98)+N(J98)&gt;0),"Put money in and money out on separate rows",IF(K98&lt;0,"Cash in hand below zero: an entry is missing or wrong",IF(AND(O98="C1",ROUND(N(I98)-N(H98),2)&lt;&gt;0),"Cash deposited: cash out and bank in should be equal",IF(AND(O98="C2",ROUND(N(J98)-N(G98),2)&lt;&gt;0),"Cash withdrawn: bank out and cash in should be equal",IF(P98&gt;10000,"Cash paid to this party today is over ₹10,000: not deductible, s.36(4)",IF(Q98&gt;35000,"Cash freight to this transporter today is over ₹35,000: not deductible, s.36(6)",IF(R98&gt;10000,"Asset paid in cash over ₹10,000 today: left out of its cost, s.39(2)",IF(AND(O98="T",N(G98)&gt;=20000),"Loan of ₹20,000 or more taken in cash: barred, s.185",IF(AND(O98="L",N(I98)&gt;=20000),"Loan of ₹20,000 or more repaid in cash: barred, s.188",IF(S98&gt;=200000,"₹2,00,000 or more in cash from this party today: barred, s.186",IF(T98&gt;=200000,"₹2,00,000 or more in cash for this event or order: barred, s.186","OK"))))))))))))))))</f>
        <v/>
      </c>
      <c r="O98">
        <f>IF(F98="","",IFERROR(VLOOKUP(F98,Lists!$A$2:$B$22,2,FALSE),"?"))</f>
        <v/>
      </c>
      <c r="P98">
        <f>IF(OR(O98&lt;&gt;"E",N(I98)=0),0,SUMIFS($I$16:$I$315,$B$16:$B$315,B98,$D$16:$D$315,D98,$O$16:$O$315,"E"))</f>
        <v/>
      </c>
      <c r="Q98">
        <f>IF(OR(O98&lt;&gt;"F",N(I98)=0),0,SUMIFS($I$16:$I$315,$B$16:$B$315,B98,$D$16:$D$315,D98,$O$16:$O$315,"F"))</f>
        <v/>
      </c>
      <c r="R98">
        <f>IF(OR(O98&lt;&gt;"A",N(I98)=0),0,SUMIFS($I$16:$I$315,$B$16:$B$315,B98,$D$16:$D$315,D98,$O$16:$O$315,"A"))</f>
        <v/>
      </c>
      <c r="S98">
        <f>IF(OR(O98&lt;&gt;"S",N(G98)=0),0,SUMIFS($G$16:$G$315,$B$16:$B$315,B98,$D$16:$D$315,D98,$O$16:$O$315,"S"))</f>
        <v/>
      </c>
      <c r="T98">
        <f>IF(OR(O98&lt;&gt;"S",E98="",N(G98)=0),0,SUMIFS($G$16:$G$315,$E$16:$E$315,E98,$O$16:$O$315,"S"))</f>
        <v/>
      </c>
      <c r="U98">
        <f>IF(O98="C2",0,N(G98))</f>
        <v/>
      </c>
      <c r="V98">
        <f>IF(O98="C1",0,N(I98))</f>
        <v/>
      </c>
      <c r="W98">
        <f>IF(O98="C1",0,N(H98))</f>
        <v/>
      </c>
      <c r="X98">
        <f>IF(O98="C2",0,N(J98))</f>
        <v/>
      </c>
      <c r="Y98">
        <f>IF(OR(M98="",M98="OK"),0,1)</f>
        <v/>
      </c>
    </row>
    <row r="99">
      <c r="B99" s="21" t="n"/>
      <c r="C99" s="22" t="n"/>
      <c r="D99" s="14" t="n"/>
      <c r="E99" s="22" t="n"/>
      <c r="F99" s="14" t="n"/>
      <c r="G99" s="23" t="n"/>
      <c r="H99" s="23" t="n"/>
      <c r="I99" s="23" t="n"/>
      <c r="J99" s="23" t="n"/>
      <c r="K99" s="24">
        <f>IF(COUNT(G99:J99)=0,"",N($E$8)+SUM(G$16:G99)-SUM(I$16:I99))</f>
        <v/>
      </c>
      <c r="L99" s="24">
        <f>IF(COUNT(G99:J99)=0,"",N($E$9)+SUM(H$16:H99)-SUM(J$16:J99))</f>
        <v/>
      </c>
      <c r="M99" s="25">
        <f>IF(COUNT(G99:J99)=0,"",IF(B99="","Enter the date",IF(D99="","Enter who was paid or who paid",IF(F99="","Pick a head of account",IF(O99="?","Pick a head from the list",IF(AND(O99&lt;&gt;"C1",O99&lt;&gt;"C2",N(G99)+N(H99)&gt;0,N(I99)+N(J99)&gt;0),"Put money in and money out on separate rows",IF(K99&lt;0,"Cash in hand below zero: an entry is missing or wrong",IF(AND(O99="C1",ROUND(N(I99)-N(H99),2)&lt;&gt;0),"Cash deposited: cash out and bank in should be equal",IF(AND(O99="C2",ROUND(N(J99)-N(G99),2)&lt;&gt;0),"Cash withdrawn: bank out and cash in should be equal",IF(P99&gt;10000,"Cash paid to this party today is over ₹10,000: not deductible, s.36(4)",IF(Q99&gt;35000,"Cash freight to this transporter today is over ₹35,000: not deductible, s.36(6)",IF(R99&gt;10000,"Asset paid in cash over ₹10,000 today: left out of its cost, s.39(2)",IF(AND(O99="T",N(G99)&gt;=20000),"Loan of ₹20,000 or more taken in cash: barred, s.185",IF(AND(O99="L",N(I99)&gt;=20000),"Loan of ₹20,000 or more repaid in cash: barred, s.188",IF(S99&gt;=200000,"₹2,00,000 or more in cash from this party today: barred, s.186",IF(T99&gt;=200000,"₹2,00,000 or more in cash for this event or order: barred, s.186","OK"))))))))))))))))</f>
        <v/>
      </c>
      <c r="O99">
        <f>IF(F99="","",IFERROR(VLOOKUP(F99,Lists!$A$2:$B$22,2,FALSE),"?"))</f>
        <v/>
      </c>
      <c r="P99">
        <f>IF(OR(O99&lt;&gt;"E",N(I99)=0),0,SUMIFS($I$16:$I$315,$B$16:$B$315,B99,$D$16:$D$315,D99,$O$16:$O$315,"E"))</f>
        <v/>
      </c>
      <c r="Q99">
        <f>IF(OR(O99&lt;&gt;"F",N(I99)=0),0,SUMIFS($I$16:$I$315,$B$16:$B$315,B99,$D$16:$D$315,D99,$O$16:$O$315,"F"))</f>
        <v/>
      </c>
      <c r="R99">
        <f>IF(OR(O99&lt;&gt;"A",N(I99)=0),0,SUMIFS($I$16:$I$315,$B$16:$B$315,B99,$D$16:$D$315,D99,$O$16:$O$315,"A"))</f>
        <v/>
      </c>
      <c r="S99">
        <f>IF(OR(O99&lt;&gt;"S",N(G99)=0),0,SUMIFS($G$16:$G$315,$B$16:$B$315,B99,$D$16:$D$315,D99,$O$16:$O$315,"S"))</f>
        <v/>
      </c>
      <c r="T99">
        <f>IF(OR(O99&lt;&gt;"S",E99="",N(G99)=0),0,SUMIFS($G$16:$G$315,$E$16:$E$315,E99,$O$16:$O$315,"S"))</f>
        <v/>
      </c>
      <c r="U99">
        <f>IF(O99="C2",0,N(G99))</f>
        <v/>
      </c>
      <c r="V99">
        <f>IF(O99="C1",0,N(I99))</f>
        <v/>
      </c>
      <c r="W99">
        <f>IF(O99="C1",0,N(H99))</f>
        <v/>
      </c>
      <c r="X99">
        <f>IF(O99="C2",0,N(J99))</f>
        <v/>
      </c>
      <c r="Y99">
        <f>IF(OR(M99="",M99="OK"),0,1)</f>
        <v/>
      </c>
    </row>
    <row r="100">
      <c r="B100" s="21" t="n"/>
      <c r="C100" s="22" t="n"/>
      <c r="D100" s="14" t="n"/>
      <c r="E100" s="22" t="n"/>
      <c r="F100" s="14" t="n"/>
      <c r="G100" s="23" t="n"/>
      <c r="H100" s="23" t="n"/>
      <c r="I100" s="23" t="n"/>
      <c r="J100" s="23" t="n"/>
      <c r="K100" s="24">
        <f>IF(COUNT(G100:J100)=0,"",N($E$8)+SUM(G$16:G100)-SUM(I$16:I100))</f>
        <v/>
      </c>
      <c r="L100" s="24">
        <f>IF(COUNT(G100:J100)=0,"",N($E$9)+SUM(H$16:H100)-SUM(J$16:J100))</f>
        <v/>
      </c>
      <c r="M100" s="25">
        <f>IF(COUNT(G100:J100)=0,"",IF(B100="","Enter the date",IF(D100="","Enter who was paid or who paid",IF(F100="","Pick a head of account",IF(O100="?","Pick a head from the list",IF(AND(O100&lt;&gt;"C1",O100&lt;&gt;"C2",N(G100)+N(H100)&gt;0,N(I100)+N(J100)&gt;0),"Put money in and money out on separate rows",IF(K100&lt;0,"Cash in hand below zero: an entry is missing or wrong",IF(AND(O100="C1",ROUND(N(I100)-N(H100),2)&lt;&gt;0),"Cash deposited: cash out and bank in should be equal",IF(AND(O100="C2",ROUND(N(J100)-N(G100),2)&lt;&gt;0),"Cash withdrawn: bank out and cash in should be equal",IF(P100&gt;10000,"Cash paid to this party today is over ₹10,000: not deductible, s.36(4)",IF(Q100&gt;35000,"Cash freight to this transporter today is over ₹35,000: not deductible, s.36(6)",IF(R100&gt;10000,"Asset paid in cash over ₹10,000 today: left out of its cost, s.39(2)",IF(AND(O100="T",N(G100)&gt;=20000),"Loan of ₹20,000 or more taken in cash: barred, s.185",IF(AND(O100="L",N(I100)&gt;=20000),"Loan of ₹20,000 or more repaid in cash: barred, s.188",IF(S100&gt;=200000,"₹2,00,000 or more in cash from this party today: barred, s.186",IF(T100&gt;=200000,"₹2,00,000 or more in cash for this event or order: barred, s.186","OK"))))))))))))))))</f>
        <v/>
      </c>
      <c r="O100">
        <f>IF(F100="","",IFERROR(VLOOKUP(F100,Lists!$A$2:$B$22,2,FALSE),"?"))</f>
        <v/>
      </c>
      <c r="P100">
        <f>IF(OR(O100&lt;&gt;"E",N(I100)=0),0,SUMIFS($I$16:$I$315,$B$16:$B$315,B100,$D$16:$D$315,D100,$O$16:$O$315,"E"))</f>
        <v/>
      </c>
      <c r="Q100">
        <f>IF(OR(O100&lt;&gt;"F",N(I100)=0),0,SUMIFS($I$16:$I$315,$B$16:$B$315,B100,$D$16:$D$315,D100,$O$16:$O$315,"F"))</f>
        <v/>
      </c>
      <c r="R100">
        <f>IF(OR(O100&lt;&gt;"A",N(I100)=0),0,SUMIFS($I$16:$I$315,$B$16:$B$315,B100,$D$16:$D$315,D100,$O$16:$O$315,"A"))</f>
        <v/>
      </c>
      <c r="S100">
        <f>IF(OR(O100&lt;&gt;"S",N(G100)=0),0,SUMIFS($G$16:$G$315,$B$16:$B$315,B100,$D$16:$D$315,D100,$O$16:$O$315,"S"))</f>
        <v/>
      </c>
      <c r="T100">
        <f>IF(OR(O100&lt;&gt;"S",E100="",N(G100)=0),0,SUMIFS($G$16:$G$315,$E$16:$E$315,E100,$O$16:$O$315,"S"))</f>
        <v/>
      </c>
      <c r="U100">
        <f>IF(O100="C2",0,N(G100))</f>
        <v/>
      </c>
      <c r="V100">
        <f>IF(O100="C1",0,N(I100))</f>
        <v/>
      </c>
      <c r="W100">
        <f>IF(O100="C1",0,N(H100))</f>
        <v/>
      </c>
      <c r="X100">
        <f>IF(O100="C2",0,N(J100))</f>
        <v/>
      </c>
      <c r="Y100">
        <f>IF(OR(M100="",M100="OK"),0,1)</f>
        <v/>
      </c>
    </row>
    <row r="101">
      <c r="B101" s="21" t="n"/>
      <c r="C101" s="22" t="n"/>
      <c r="D101" s="14" t="n"/>
      <c r="E101" s="22" t="n"/>
      <c r="F101" s="14" t="n"/>
      <c r="G101" s="23" t="n"/>
      <c r="H101" s="23" t="n"/>
      <c r="I101" s="23" t="n"/>
      <c r="J101" s="23" t="n"/>
      <c r="K101" s="24">
        <f>IF(COUNT(G101:J101)=0,"",N($E$8)+SUM(G$16:G101)-SUM(I$16:I101))</f>
        <v/>
      </c>
      <c r="L101" s="24">
        <f>IF(COUNT(G101:J101)=0,"",N($E$9)+SUM(H$16:H101)-SUM(J$16:J101))</f>
        <v/>
      </c>
      <c r="M101" s="25">
        <f>IF(COUNT(G101:J101)=0,"",IF(B101="","Enter the date",IF(D101="","Enter who was paid or who paid",IF(F101="","Pick a head of account",IF(O101="?","Pick a head from the list",IF(AND(O101&lt;&gt;"C1",O101&lt;&gt;"C2",N(G101)+N(H101)&gt;0,N(I101)+N(J101)&gt;0),"Put money in and money out on separate rows",IF(K101&lt;0,"Cash in hand below zero: an entry is missing or wrong",IF(AND(O101="C1",ROUND(N(I101)-N(H101),2)&lt;&gt;0),"Cash deposited: cash out and bank in should be equal",IF(AND(O101="C2",ROUND(N(J101)-N(G101),2)&lt;&gt;0),"Cash withdrawn: bank out and cash in should be equal",IF(P101&gt;10000,"Cash paid to this party today is over ₹10,000: not deductible, s.36(4)",IF(Q101&gt;35000,"Cash freight to this transporter today is over ₹35,000: not deductible, s.36(6)",IF(R101&gt;10000,"Asset paid in cash over ₹10,000 today: left out of its cost, s.39(2)",IF(AND(O101="T",N(G101)&gt;=20000),"Loan of ₹20,000 or more taken in cash: barred, s.185",IF(AND(O101="L",N(I101)&gt;=20000),"Loan of ₹20,000 or more repaid in cash: barred, s.188",IF(S101&gt;=200000,"₹2,00,000 or more in cash from this party today: barred, s.186",IF(T101&gt;=200000,"₹2,00,000 or more in cash for this event or order: barred, s.186","OK"))))))))))))))))</f>
        <v/>
      </c>
      <c r="O101">
        <f>IF(F101="","",IFERROR(VLOOKUP(F101,Lists!$A$2:$B$22,2,FALSE),"?"))</f>
        <v/>
      </c>
      <c r="P101">
        <f>IF(OR(O101&lt;&gt;"E",N(I101)=0),0,SUMIFS($I$16:$I$315,$B$16:$B$315,B101,$D$16:$D$315,D101,$O$16:$O$315,"E"))</f>
        <v/>
      </c>
      <c r="Q101">
        <f>IF(OR(O101&lt;&gt;"F",N(I101)=0),0,SUMIFS($I$16:$I$315,$B$16:$B$315,B101,$D$16:$D$315,D101,$O$16:$O$315,"F"))</f>
        <v/>
      </c>
      <c r="R101">
        <f>IF(OR(O101&lt;&gt;"A",N(I101)=0),0,SUMIFS($I$16:$I$315,$B$16:$B$315,B101,$D$16:$D$315,D101,$O$16:$O$315,"A"))</f>
        <v/>
      </c>
      <c r="S101">
        <f>IF(OR(O101&lt;&gt;"S",N(G101)=0),0,SUMIFS($G$16:$G$315,$B$16:$B$315,B101,$D$16:$D$315,D101,$O$16:$O$315,"S"))</f>
        <v/>
      </c>
      <c r="T101">
        <f>IF(OR(O101&lt;&gt;"S",E101="",N(G101)=0),0,SUMIFS($G$16:$G$315,$E$16:$E$315,E101,$O$16:$O$315,"S"))</f>
        <v/>
      </c>
      <c r="U101">
        <f>IF(O101="C2",0,N(G101))</f>
        <v/>
      </c>
      <c r="V101">
        <f>IF(O101="C1",0,N(I101))</f>
        <v/>
      </c>
      <c r="W101">
        <f>IF(O101="C1",0,N(H101))</f>
        <v/>
      </c>
      <c r="X101">
        <f>IF(O101="C2",0,N(J101))</f>
        <v/>
      </c>
      <c r="Y101">
        <f>IF(OR(M101="",M101="OK"),0,1)</f>
        <v/>
      </c>
    </row>
    <row r="102">
      <c r="B102" s="21" t="n"/>
      <c r="C102" s="22" t="n"/>
      <c r="D102" s="14" t="n"/>
      <c r="E102" s="22" t="n"/>
      <c r="F102" s="14" t="n"/>
      <c r="G102" s="23" t="n"/>
      <c r="H102" s="23" t="n"/>
      <c r="I102" s="23" t="n"/>
      <c r="J102" s="23" t="n"/>
      <c r="K102" s="24">
        <f>IF(COUNT(G102:J102)=0,"",N($E$8)+SUM(G$16:G102)-SUM(I$16:I102))</f>
        <v/>
      </c>
      <c r="L102" s="24">
        <f>IF(COUNT(G102:J102)=0,"",N($E$9)+SUM(H$16:H102)-SUM(J$16:J102))</f>
        <v/>
      </c>
      <c r="M102" s="25">
        <f>IF(COUNT(G102:J102)=0,"",IF(B102="","Enter the date",IF(D102="","Enter who was paid or who paid",IF(F102="","Pick a head of account",IF(O102="?","Pick a head from the list",IF(AND(O102&lt;&gt;"C1",O102&lt;&gt;"C2",N(G102)+N(H102)&gt;0,N(I102)+N(J102)&gt;0),"Put money in and money out on separate rows",IF(K102&lt;0,"Cash in hand below zero: an entry is missing or wrong",IF(AND(O102="C1",ROUND(N(I102)-N(H102),2)&lt;&gt;0),"Cash deposited: cash out and bank in should be equal",IF(AND(O102="C2",ROUND(N(J102)-N(G102),2)&lt;&gt;0),"Cash withdrawn: bank out and cash in should be equal",IF(P102&gt;10000,"Cash paid to this party today is over ₹10,000: not deductible, s.36(4)",IF(Q102&gt;35000,"Cash freight to this transporter today is over ₹35,000: not deductible, s.36(6)",IF(R102&gt;10000,"Asset paid in cash over ₹10,000 today: left out of its cost, s.39(2)",IF(AND(O102="T",N(G102)&gt;=20000),"Loan of ₹20,000 or more taken in cash: barred, s.185",IF(AND(O102="L",N(I102)&gt;=20000),"Loan of ₹20,000 or more repaid in cash: barred, s.188",IF(S102&gt;=200000,"₹2,00,000 or more in cash from this party today: barred, s.186",IF(T102&gt;=200000,"₹2,00,000 or more in cash for this event or order: barred, s.186","OK"))))))))))))))))</f>
        <v/>
      </c>
      <c r="O102">
        <f>IF(F102="","",IFERROR(VLOOKUP(F102,Lists!$A$2:$B$22,2,FALSE),"?"))</f>
        <v/>
      </c>
      <c r="P102">
        <f>IF(OR(O102&lt;&gt;"E",N(I102)=0),0,SUMIFS($I$16:$I$315,$B$16:$B$315,B102,$D$16:$D$315,D102,$O$16:$O$315,"E"))</f>
        <v/>
      </c>
      <c r="Q102">
        <f>IF(OR(O102&lt;&gt;"F",N(I102)=0),0,SUMIFS($I$16:$I$315,$B$16:$B$315,B102,$D$16:$D$315,D102,$O$16:$O$315,"F"))</f>
        <v/>
      </c>
      <c r="R102">
        <f>IF(OR(O102&lt;&gt;"A",N(I102)=0),0,SUMIFS($I$16:$I$315,$B$16:$B$315,B102,$D$16:$D$315,D102,$O$16:$O$315,"A"))</f>
        <v/>
      </c>
      <c r="S102">
        <f>IF(OR(O102&lt;&gt;"S",N(G102)=0),0,SUMIFS($G$16:$G$315,$B$16:$B$315,B102,$D$16:$D$315,D102,$O$16:$O$315,"S"))</f>
        <v/>
      </c>
      <c r="T102">
        <f>IF(OR(O102&lt;&gt;"S",E102="",N(G102)=0),0,SUMIFS($G$16:$G$315,$E$16:$E$315,E102,$O$16:$O$315,"S"))</f>
        <v/>
      </c>
      <c r="U102">
        <f>IF(O102="C2",0,N(G102))</f>
        <v/>
      </c>
      <c r="V102">
        <f>IF(O102="C1",0,N(I102))</f>
        <v/>
      </c>
      <c r="W102">
        <f>IF(O102="C1",0,N(H102))</f>
        <v/>
      </c>
      <c r="X102">
        <f>IF(O102="C2",0,N(J102))</f>
        <v/>
      </c>
      <c r="Y102">
        <f>IF(OR(M102="",M102="OK"),0,1)</f>
        <v/>
      </c>
    </row>
    <row r="103">
      <c r="B103" s="21" t="n"/>
      <c r="C103" s="22" t="n"/>
      <c r="D103" s="14" t="n"/>
      <c r="E103" s="22" t="n"/>
      <c r="F103" s="14" t="n"/>
      <c r="G103" s="23" t="n"/>
      <c r="H103" s="23" t="n"/>
      <c r="I103" s="23" t="n"/>
      <c r="J103" s="23" t="n"/>
      <c r="K103" s="24">
        <f>IF(COUNT(G103:J103)=0,"",N($E$8)+SUM(G$16:G103)-SUM(I$16:I103))</f>
        <v/>
      </c>
      <c r="L103" s="24">
        <f>IF(COUNT(G103:J103)=0,"",N($E$9)+SUM(H$16:H103)-SUM(J$16:J103))</f>
        <v/>
      </c>
      <c r="M103" s="25">
        <f>IF(COUNT(G103:J103)=0,"",IF(B103="","Enter the date",IF(D103="","Enter who was paid or who paid",IF(F103="","Pick a head of account",IF(O103="?","Pick a head from the list",IF(AND(O103&lt;&gt;"C1",O103&lt;&gt;"C2",N(G103)+N(H103)&gt;0,N(I103)+N(J103)&gt;0),"Put money in and money out on separate rows",IF(K103&lt;0,"Cash in hand below zero: an entry is missing or wrong",IF(AND(O103="C1",ROUND(N(I103)-N(H103),2)&lt;&gt;0),"Cash deposited: cash out and bank in should be equal",IF(AND(O103="C2",ROUND(N(J103)-N(G103),2)&lt;&gt;0),"Cash withdrawn: bank out and cash in should be equal",IF(P103&gt;10000,"Cash paid to this party today is over ₹10,000: not deductible, s.36(4)",IF(Q103&gt;35000,"Cash freight to this transporter today is over ₹35,000: not deductible, s.36(6)",IF(R103&gt;10000,"Asset paid in cash over ₹10,000 today: left out of its cost, s.39(2)",IF(AND(O103="T",N(G103)&gt;=20000),"Loan of ₹20,000 or more taken in cash: barred, s.185",IF(AND(O103="L",N(I103)&gt;=20000),"Loan of ₹20,000 or more repaid in cash: barred, s.188",IF(S103&gt;=200000,"₹2,00,000 or more in cash from this party today: barred, s.186",IF(T103&gt;=200000,"₹2,00,000 or more in cash for this event or order: barred, s.186","OK"))))))))))))))))</f>
        <v/>
      </c>
      <c r="O103">
        <f>IF(F103="","",IFERROR(VLOOKUP(F103,Lists!$A$2:$B$22,2,FALSE),"?"))</f>
        <v/>
      </c>
      <c r="P103">
        <f>IF(OR(O103&lt;&gt;"E",N(I103)=0),0,SUMIFS($I$16:$I$315,$B$16:$B$315,B103,$D$16:$D$315,D103,$O$16:$O$315,"E"))</f>
        <v/>
      </c>
      <c r="Q103">
        <f>IF(OR(O103&lt;&gt;"F",N(I103)=0),0,SUMIFS($I$16:$I$315,$B$16:$B$315,B103,$D$16:$D$315,D103,$O$16:$O$315,"F"))</f>
        <v/>
      </c>
      <c r="R103">
        <f>IF(OR(O103&lt;&gt;"A",N(I103)=0),0,SUMIFS($I$16:$I$315,$B$16:$B$315,B103,$D$16:$D$315,D103,$O$16:$O$315,"A"))</f>
        <v/>
      </c>
      <c r="S103">
        <f>IF(OR(O103&lt;&gt;"S",N(G103)=0),0,SUMIFS($G$16:$G$315,$B$16:$B$315,B103,$D$16:$D$315,D103,$O$16:$O$315,"S"))</f>
        <v/>
      </c>
      <c r="T103">
        <f>IF(OR(O103&lt;&gt;"S",E103="",N(G103)=0),0,SUMIFS($G$16:$G$315,$E$16:$E$315,E103,$O$16:$O$315,"S"))</f>
        <v/>
      </c>
      <c r="U103">
        <f>IF(O103="C2",0,N(G103))</f>
        <v/>
      </c>
      <c r="V103">
        <f>IF(O103="C1",0,N(I103))</f>
        <v/>
      </c>
      <c r="W103">
        <f>IF(O103="C1",0,N(H103))</f>
        <v/>
      </c>
      <c r="X103">
        <f>IF(O103="C2",0,N(J103))</f>
        <v/>
      </c>
      <c r="Y103">
        <f>IF(OR(M103="",M103="OK"),0,1)</f>
        <v/>
      </c>
    </row>
    <row r="104">
      <c r="B104" s="21" t="n"/>
      <c r="C104" s="22" t="n"/>
      <c r="D104" s="14" t="n"/>
      <c r="E104" s="22" t="n"/>
      <c r="F104" s="14" t="n"/>
      <c r="G104" s="23" t="n"/>
      <c r="H104" s="23" t="n"/>
      <c r="I104" s="23" t="n"/>
      <c r="J104" s="23" t="n"/>
      <c r="K104" s="24">
        <f>IF(COUNT(G104:J104)=0,"",N($E$8)+SUM(G$16:G104)-SUM(I$16:I104))</f>
        <v/>
      </c>
      <c r="L104" s="24">
        <f>IF(COUNT(G104:J104)=0,"",N($E$9)+SUM(H$16:H104)-SUM(J$16:J104))</f>
        <v/>
      </c>
      <c r="M104" s="25">
        <f>IF(COUNT(G104:J104)=0,"",IF(B104="","Enter the date",IF(D104="","Enter who was paid or who paid",IF(F104="","Pick a head of account",IF(O104="?","Pick a head from the list",IF(AND(O104&lt;&gt;"C1",O104&lt;&gt;"C2",N(G104)+N(H104)&gt;0,N(I104)+N(J104)&gt;0),"Put money in and money out on separate rows",IF(K104&lt;0,"Cash in hand below zero: an entry is missing or wrong",IF(AND(O104="C1",ROUND(N(I104)-N(H104),2)&lt;&gt;0),"Cash deposited: cash out and bank in should be equal",IF(AND(O104="C2",ROUND(N(J104)-N(G104),2)&lt;&gt;0),"Cash withdrawn: bank out and cash in should be equal",IF(P104&gt;10000,"Cash paid to this party today is over ₹10,000: not deductible, s.36(4)",IF(Q104&gt;35000,"Cash freight to this transporter today is over ₹35,000: not deductible, s.36(6)",IF(R104&gt;10000,"Asset paid in cash over ₹10,000 today: left out of its cost, s.39(2)",IF(AND(O104="T",N(G104)&gt;=20000),"Loan of ₹20,000 or more taken in cash: barred, s.185",IF(AND(O104="L",N(I104)&gt;=20000),"Loan of ₹20,000 or more repaid in cash: barred, s.188",IF(S104&gt;=200000,"₹2,00,000 or more in cash from this party today: barred, s.186",IF(T104&gt;=200000,"₹2,00,000 or more in cash for this event or order: barred, s.186","OK"))))))))))))))))</f>
        <v/>
      </c>
      <c r="O104">
        <f>IF(F104="","",IFERROR(VLOOKUP(F104,Lists!$A$2:$B$22,2,FALSE),"?"))</f>
        <v/>
      </c>
      <c r="P104">
        <f>IF(OR(O104&lt;&gt;"E",N(I104)=0),0,SUMIFS($I$16:$I$315,$B$16:$B$315,B104,$D$16:$D$315,D104,$O$16:$O$315,"E"))</f>
        <v/>
      </c>
      <c r="Q104">
        <f>IF(OR(O104&lt;&gt;"F",N(I104)=0),0,SUMIFS($I$16:$I$315,$B$16:$B$315,B104,$D$16:$D$315,D104,$O$16:$O$315,"F"))</f>
        <v/>
      </c>
      <c r="R104">
        <f>IF(OR(O104&lt;&gt;"A",N(I104)=0),0,SUMIFS($I$16:$I$315,$B$16:$B$315,B104,$D$16:$D$315,D104,$O$16:$O$315,"A"))</f>
        <v/>
      </c>
      <c r="S104">
        <f>IF(OR(O104&lt;&gt;"S",N(G104)=0),0,SUMIFS($G$16:$G$315,$B$16:$B$315,B104,$D$16:$D$315,D104,$O$16:$O$315,"S"))</f>
        <v/>
      </c>
      <c r="T104">
        <f>IF(OR(O104&lt;&gt;"S",E104="",N(G104)=0),0,SUMIFS($G$16:$G$315,$E$16:$E$315,E104,$O$16:$O$315,"S"))</f>
        <v/>
      </c>
      <c r="U104">
        <f>IF(O104="C2",0,N(G104))</f>
        <v/>
      </c>
      <c r="V104">
        <f>IF(O104="C1",0,N(I104))</f>
        <v/>
      </c>
      <c r="W104">
        <f>IF(O104="C1",0,N(H104))</f>
        <v/>
      </c>
      <c r="X104">
        <f>IF(O104="C2",0,N(J104))</f>
        <v/>
      </c>
      <c r="Y104">
        <f>IF(OR(M104="",M104="OK"),0,1)</f>
        <v/>
      </c>
    </row>
    <row r="105">
      <c r="B105" s="21" t="n"/>
      <c r="C105" s="22" t="n"/>
      <c r="D105" s="14" t="n"/>
      <c r="E105" s="22" t="n"/>
      <c r="F105" s="14" t="n"/>
      <c r="G105" s="23" t="n"/>
      <c r="H105" s="23" t="n"/>
      <c r="I105" s="23" t="n"/>
      <c r="J105" s="23" t="n"/>
      <c r="K105" s="24">
        <f>IF(COUNT(G105:J105)=0,"",N($E$8)+SUM(G$16:G105)-SUM(I$16:I105))</f>
        <v/>
      </c>
      <c r="L105" s="24">
        <f>IF(COUNT(G105:J105)=0,"",N($E$9)+SUM(H$16:H105)-SUM(J$16:J105))</f>
        <v/>
      </c>
      <c r="M105" s="25">
        <f>IF(COUNT(G105:J105)=0,"",IF(B105="","Enter the date",IF(D105="","Enter who was paid or who paid",IF(F105="","Pick a head of account",IF(O105="?","Pick a head from the list",IF(AND(O105&lt;&gt;"C1",O105&lt;&gt;"C2",N(G105)+N(H105)&gt;0,N(I105)+N(J105)&gt;0),"Put money in and money out on separate rows",IF(K105&lt;0,"Cash in hand below zero: an entry is missing or wrong",IF(AND(O105="C1",ROUND(N(I105)-N(H105),2)&lt;&gt;0),"Cash deposited: cash out and bank in should be equal",IF(AND(O105="C2",ROUND(N(J105)-N(G105),2)&lt;&gt;0),"Cash withdrawn: bank out and cash in should be equal",IF(P105&gt;10000,"Cash paid to this party today is over ₹10,000: not deductible, s.36(4)",IF(Q105&gt;35000,"Cash freight to this transporter today is over ₹35,000: not deductible, s.36(6)",IF(R105&gt;10000,"Asset paid in cash over ₹10,000 today: left out of its cost, s.39(2)",IF(AND(O105="T",N(G105)&gt;=20000),"Loan of ₹20,000 or more taken in cash: barred, s.185",IF(AND(O105="L",N(I105)&gt;=20000),"Loan of ₹20,000 or more repaid in cash: barred, s.188",IF(S105&gt;=200000,"₹2,00,000 or more in cash from this party today: barred, s.186",IF(T105&gt;=200000,"₹2,00,000 or more in cash for this event or order: barred, s.186","OK"))))))))))))))))</f>
        <v/>
      </c>
      <c r="O105">
        <f>IF(F105="","",IFERROR(VLOOKUP(F105,Lists!$A$2:$B$22,2,FALSE),"?"))</f>
        <v/>
      </c>
      <c r="P105">
        <f>IF(OR(O105&lt;&gt;"E",N(I105)=0),0,SUMIFS($I$16:$I$315,$B$16:$B$315,B105,$D$16:$D$315,D105,$O$16:$O$315,"E"))</f>
        <v/>
      </c>
      <c r="Q105">
        <f>IF(OR(O105&lt;&gt;"F",N(I105)=0),0,SUMIFS($I$16:$I$315,$B$16:$B$315,B105,$D$16:$D$315,D105,$O$16:$O$315,"F"))</f>
        <v/>
      </c>
      <c r="R105">
        <f>IF(OR(O105&lt;&gt;"A",N(I105)=0),0,SUMIFS($I$16:$I$315,$B$16:$B$315,B105,$D$16:$D$315,D105,$O$16:$O$315,"A"))</f>
        <v/>
      </c>
      <c r="S105">
        <f>IF(OR(O105&lt;&gt;"S",N(G105)=0),0,SUMIFS($G$16:$G$315,$B$16:$B$315,B105,$D$16:$D$315,D105,$O$16:$O$315,"S"))</f>
        <v/>
      </c>
      <c r="T105">
        <f>IF(OR(O105&lt;&gt;"S",E105="",N(G105)=0),0,SUMIFS($G$16:$G$315,$E$16:$E$315,E105,$O$16:$O$315,"S"))</f>
        <v/>
      </c>
      <c r="U105">
        <f>IF(O105="C2",0,N(G105))</f>
        <v/>
      </c>
      <c r="V105">
        <f>IF(O105="C1",0,N(I105))</f>
        <v/>
      </c>
      <c r="W105">
        <f>IF(O105="C1",0,N(H105))</f>
        <v/>
      </c>
      <c r="X105">
        <f>IF(O105="C2",0,N(J105))</f>
        <v/>
      </c>
      <c r="Y105">
        <f>IF(OR(M105="",M105="OK"),0,1)</f>
        <v/>
      </c>
    </row>
    <row r="106">
      <c r="B106" s="21" t="n"/>
      <c r="C106" s="22" t="n"/>
      <c r="D106" s="14" t="n"/>
      <c r="E106" s="22" t="n"/>
      <c r="F106" s="14" t="n"/>
      <c r="G106" s="23" t="n"/>
      <c r="H106" s="23" t="n"/>
      <c r="I106" s="23" t="n"/>
      <c r="J106" s="23" t="n"/>
      <c r="K106" s="24">
        <f>IF(COUNT(G106:J106)=0,"",N($E$8)+SUM(G$16:G106)-SUM(I$16:I106))</f>
        <v/>
      </c>
      <c r="L106" s="24">
        <f>IF(COUNT(G106:J106)=0,"",N($E$9)+SUM(H$16:H106)-SUM(J$16:J106))</f>
        <v/>
      </c>
      <c r="M106" s="25">
        <f>IF(COUNT(G106:J106)=0,"",IF(B106="","Enter the date",IF(D106="","Enter who was paid or who paid",IF(F106="","Pick a head of account",IF(O106="?","Pick a head from the list",IF(AND(O106&lt;&gt;"C1",O106&lt;&gt;"C2",N(G106)+N(H106)&gt;0,N(I106)+N(J106)&gt;0),"Put money in and money out on separate rows",IF(K106&lt;0,"Cash in hand below zero: an entry is missing or wrong",IF(AND(O106="C1",ROUND(N(I106)-N(H106),2)&lt;&gt;0),"Cash deposited: cash out and bank in should be equal",IF(AND(O106="C2",ROUND(N(J106)-N(G106),2)&lt;&gt;0),"Cash withdrawn: bank out and cash in should be equal",IF(P106&gt;10000,"Cash paid to this party today is over ₹10,000: not deductible, s.36(4)",IF(Q106&gt;35000,"Cash freight to this transporter today is over ₹35,000: not deductible, s.36(6)",IF(R106&gt;10000,"Asset paid in cash over ₹10,000 today: left out of its cost, s.39(2)",IF(AND(O106="T",N(G106)&gt;=20000),"Loan of ₹20,000 or more taken in cash: barred, s.185",IF(AND(O106="L",N(I106)&gt;=20000),"Loan of ₹20,000 or more repaid in cash: barred, s.188",IF(S106&gt;=200000,"₹2,00,000 or more in cash from this party today: barred, s.186",IF(T106&gt;=200000,"₹2,00,000 or more in cash for this event or order: barred, s.186","OK"))))))))))))))))</f>
        <v/>
      </c>
      <c r="O106">
        <f>IF(F106="","",IFERROR(VLOOKUP(F106,Lists!$A$2:$B$22,2,FALSE),"?"))</f>
        <v/>
      </c>
      <c r="P106">
        <f>IF(OR(O106&lt;&gt;"E",N(I106)=0),0,SUMIFS($I$16:$I$315,$B$16:$B$315,B106,$D$16:$D$315,D106,$O$16:$O$315,"E"))</f>
        <v/>
      </c>
      <c r="Q106">
        <f>IF(OR(O106&lt;&gt;"F",N(I106)=0),0,SUMIFS($I$16:$I$315,$B$16:$B$315,B106,$D$16:$D$315,D106,$O$16:$O$315,"F"))</f>
        <v/>
      </c>
      <c r="R106">
        <f>IF(OR(O106&lt;&gt;"A",N(I106)=0),0,SUMIFS($I$16:$I$315,$B$16:$B$315,B106,$D$16:$D$315,D106,$O$16:$O$315,"A"))</f>
        <v/>
      </c>
      <c r="S106">
        <f>IF(OR(O106&lt;&gt;"S",N(G106)=0),0,SUMIFS($G$16:$G$315,$B$16:$B$315,B106,$D$16:$D$315,D106,$O$16:$O$315,"S"))</f>
        <v/>
      </c>
      <c r="T106">
        <f>IF(OR(O106&lt;&gt;"S",E106="",N(G106)=0),0,SUMIFS($G$16:$G$315,$E$16:$E$315,E106,$O$16:$O$315,"S"))</f>
        <v/>
      </c>
      <c r="U106">
        <f>IF(O106="C2",0,N(G106))</f>
        <v/>
      </c>
      <c r="V106">
        <f>IF(O106="C1",0,N(I106))</f>
        <v/>
      </c>
      <c r="W106">
        <f>IF(O106="C1",0,N(H106))</f>
        <v/>
      </c>
      <c r="X106">
        <f>IF(O106="C2",0,N(J106))</f>
        <v/>
      </c>
      <c r="Y106">
        <f>IF(OR(M106="",M106="OK"),0,1)</f>
        <v/>
      </c>
    </row>
    <row r="107">
      <c r="B107" s="21" t="n"/>
      <c r="C107" s="22" t="n"/>
      <c r="D107" s="14" t="n"/>
      <c r="E107" s="22" t="n"/>
      <c r="F107" s="14" t="n"/>
      <c r="G107" s="23" t="n"/>
      <c r="H107" s="23" t="n"/>
      <c r="I107" s="23" t="n"/>
      <c r="J107" s="23" t="n"/>
      <c r="K107" s="24">
        <f>IF(COUNT(G107:J107)=0,"",N($E$8)+SUM(G$16:G107)-SUM(I$16:I107))</f>
        <v/>
      </c>
      <c r="L107" s="24">
        <f>IF(COUNT(G107:J107)=0,"",N($E$9)+SUM(H$16:H107)-SUM(J$16:J107))</f>
        <v/>
      </c>
      <c r="M107" s="25">
        <f>IF(COUNT(G107:J107)=0,"",IF(B107="","Enter the date",IF(D107="","Enter who was paid or who paid",IF(F107="","Pick a head of account",IF(O107="?","Pick a head from the list",IF(AND(O107&lt;&gt;"C1",O107&lt;&gt;"C2",N(G107)+N(H107)&gt;0,N(I107)+N(J107)&gt;0),"Put money in and money out on separate rows",IF(K107&lt;0,"Cash in hand below zero: an entry is missing or wrong",IF(AND(O107="C1",ROUND(N(I107)-N(H107),2)&lt;&gt;0),"Cash deposited: cash out and bank in should be equal",IF(AND(O107="C2",ROUND(N(J107)-N(G107),2)&lt;&gt;0),"Cash withdrawn: bank out and cash in should be equal",IF(P107&gt;10000,"Cash paid to this party today is over ₹10,000: not deductible, s.36(4)",IF(Q107&gt;35000,"Cash freight to this transporter today is over ₹35,000: not deductible, s.36(6)",IF(R107&gt;10000,"Asset paid in cash over ₹10,000 today: left out of its cost, s.39(2)",IF(AND(O107="T",N(G107)&gt;=20000),"Loan of ₹20,000 or more taken in cash: barred, s.185",IF(AND(O107="L",N(I107)&gt;=20000),"Loan of ₹20,000 or more repaid in cash: barred, s.188",IF(S107&gt;=200000,"₹2,00,000 or more in cash from this party today: barred, s.186",IF(T107&gt;=200000,"₹2,00,000 or more in cash for this event or order: barred, s.186","OK"))))))))))))))))</f>
        <v/>
      </c>
      <c r="O107">
        <f>IF(F107="","",IFERROR(VLOOKUP(F107,Lists!$A$2:$B$22,2,FALSE),"?"))</f>
        <v/>
      </c>
      <c r="P107">
        <f>IF(OR(O107&lt;&gt;"E",N(I107)=0),0,SUMIFS($I$16:$I$315,$B$16:$B$315,B107,$D$16:$D$315,D107,$O$16:$O$315,"E"))</f>
        <v/>
      </c>
      <c r="Q107">
        <f>IF(OR(O107&lt;&gt;"F",N(I107)=0),0,SUMIFS($I$16:$I$315,$B$16:$B$315,B107,$D$16:$D$315,D107,$O$16:$O$315,"F"))</f>
        <v/>
      </c>
      <c r="R107">
        <f>IF(OR(O107&lt;&gt;"A",N(I107)=0),0,SUMIFS($I$16:$I$315,$B$16:$B$315,B107,$D$16:$D$315,D107,$O$16:$O$315,"A"))</f>
        <v/>
      </c>
      <c r="S107">
        <f>IF(OR(O107&lt;&gt;"S",N(G107)=0),0,SUMIFS($G$16:$G$315,$B$16:$B$315,B107,$D$16:$D$315,D107,$O$16:$O$315,"S"))</f>
        <v/>
      </c>
      <c r="T107">
        <f>IF(OR(O107&lt;&gt;"S",E107="",N(G107)=0),0,SUMIFS($G$16:$G$315,$E$16:$E$315,E107,$O$16:$O$315,"S"))</f>
        <v/>
      </c>
      <c r="U107">
        <f>IF(O107="C2",0,N(G107))</f>
        <v/>
      </c>
      <c r="V107">
        <f>IF(O107="C1",0,N(I107))</f>
        <v/>
      </c>
      <c r="W107">
        <f>IF(O107="C1",0,N(H107))</f>
        <v/>
      </c>
      <c r="X107">
        <f>IF(O107="C2",0,N(J107))</f>
        <v/>
      </c>
      <c r="Y107">
        <f>IF(OR(M107="",M107="OK"),0,1)</f>
        <v/>
      </c>
    </row>
    <row r="108">
      <c r="B108" s="21" t="n"/>
      <c r="C108" s="22" t="n"/>
      <c r="D108" s="14" t="n"/>
      <c r="E108" s="22" t="n"/>
      <c r="F108" s="14" t="n"/>
      <c r="G108" s="23" t="n"/>
      <c r="H108" s="23" t="n"/>
      <c r="I108" s="23" t="n"/>
      <c r="J108" s="23" t="n"/>
      <c r="K108" s="24">
        <f>IF(COUNT(G108:J108)=0,"",N($E$8)+SUM(G$16:G108)-SUM(I$16:I108))</f>
        <v/>
      </c>
      <c r="L108" s="24">
        <f>IF(COUNT(G108:J108)=0,"",N($E$9)+SUM(H$16:H108)-SUM(J$16:J108))</f>
        <v/>
      </c>
      <c r="M108" s="25">
        <f>IF(COUNT(G108:J108)=0,"",IF(B108="","Enter the date",IF(D108="","Enter who was paid or who paid",IF(F108="","Pick a head of account",IF(O108="?","Pick a head from the list",IF(AND(O108&lt;&gt;"C1",O108&lt;&gt;"C2",N(G108)+N(H108)&gt;0,N(I108)+N(J108)&gt;0),"Put money in and money out on separate rows",IF(K108&lt;0,"Cash in hand below zero: an entry is missing or wrong",IF(AND(O108="C1",ROUND(N(I108)-N(H108),2)&lt;&gt;0),"Cash deposited: cash out and bank in should be equal",IF(AND(O108="C2",ROUND(N(J108)-N(G108),2)&lt;&gt;0),"Cash withdrawn: bank out and cash in should be equal",IF(P108&gt;10000,"Cash paid to this party today is over ₹10,000: not deductible, s.36(4)",IF(Q108&gt;35000,"Cash freight to this transporter today is over ₹35,000: not deductible, s.36(6)",IF(R108&gt;10000,"Asset paid in cash over ₹10,000 today: left out of its cost, s.39(2)",IF(AND(O108="T",N(G108)&gt;=20000),"Loan of ₹20,000 or more taken in cash: barred, s.185",IF(AND(O108="L",N(I108)&gt;=20000),"Loan of ₹20,000 or more repaid in cash: barred, s.188",IF(S108&gt;=200000,"₹2,00,000 or more in cash from this party today: barred, s.186",IF(T108&gt;=200000,"₹2,00,000 or more in cash for this event or order: barred, s.186","OK"))))))))))))))))</f>
        <v/>
      </c>
      <c r="O108">
        <f>IF(F108="","",IFERROR(VLOOKUP(F108,Lists!$A$2:$B$22,2,FALSE),"?"))</f>
        <v/>
      </c>
      <c r="P108">
        <f>IF(OR(O108&lt;&gt;"E",N(I108)=0),0,SUMIFS($I$16:$I$315,$B$16:$B$315,B108,$D$16:$D$315,D108,$O$16:$O$315,"E"))</f>
        <v/>
      </c>
      <c r="Q108">
        <f>IF(OR(O108&lt;&gt;"F",N(I108)=0),0,SUMIFS($I$16:$I$315,$B$16:$B$315,B108,$D$16:$D$315,D108,$O$16:$O$315,"F"))</f>
        <v/>
      </c>
      <c r="R108">
        <f>IF(OR(O108&lt;&gt;"A",N(I108)=0),0,SUMIFS($I$16:$I$315,$B$16:$B$315,B108,$D$16:$D$315,D108,$O$16:$O$315,"A"))</f>
        <v/>
      </c>
      <c r="S108">
        <f>IF(OR(O108&lt;&gt;"S",N(G108)=0),0,SUMIFS($G$16:$G$315,$B$16:$B$315,B108,$D$16:$D$315,D108,$O$16:$O$315,"S"))</f>
        <v/>
      </c>
      <c r="T108">
        <f>IF(OR(O108&lt;&gt;"S",E108="",N(G108)=0),0,SUMIFS($G$16:$G$315,$E$16:$E$315,E108,$O$16:$O$315,"S"))</f>
        <v/>
      </c>
      <c r="U108">
        <f>IF(O108="C2",0,N(G108))</f>
        <v/>
      </c>
      <c r="V108">
        <f>IF(O108="C1",0,N(I108))</f>
        <v/>
      </c>
      <c r="W108">
        <f>IF(O108="C1",0,N(H108))</f>
        <v/>
      </c>
      <c r="X108">
        <f>IF(O108="C2",0,N(J108))</f>
        <v/>
      </c>
      <c r="Y108">
        <f>IF(OR(M108="",M108="OK"),0,1)</f>
        <v/>
      </c>
    </row>
    <row r="109">
      <c r="B109" s="21" t="n"/>
      <c r="C109" s="22" t="n"/>
      <c r="D109" s="14" t="n"/>
      <c r="E109" s="22" t="n"/>
      <c r="F109" s="14" t="n"/>
      <c r="G109" s="23" t="n"/>
      <c r="H109" s="23" t="n"/>
      <c r="I109" s="23" t="n"/>
      <c r="J109" s="23" t="n"/>
      <c r="K109" s="24">
        <f>IF(COUNT(G109:J109)=0,"",N($E$8)+SUM(G$16:G109)-SUM(I$16:I109))</f>
        <v/>
      </c>
      <c r="L109" s="24">
        <f>IF(COUNT(G109:J109)=0,"",N($E$9)+SUM(H$16:H109)-SUM(J$16:J109))</f>
        <v/>
      </c>
      <c r="M109" s="25">
        <f>IF(COUNT(G109:J109)=0,"",IF(B109="","Enter the date",IF(D109="","Enter who was paid or who paid",IF(F109="","Pick a head of account",IF(O109="?","Pick a head from the list",IF(AND(O109&lt;&gt;"C1",O109&lt;&gt;"C2",N(G109)+N(H109)&gt;0,N(I109)+N(J109)&gt;0),"Put money in and money out on separate rows",IF(K109&lt;0,"Cash in hand below zero: an entry is missing or wrong",IF(AND(O109="C1",ROUND(N(I109)-N(H109),2)&lt;&gt;0),"Cash deposited: cash out and bank in should be equal",IF(AND(O109="C2",ROUND(N(J109)-N(G109),2)&lt;&gt;0),"Cash withdrawn: bank out and cash in should be equal",IF(P109&gt;10000,"Cash paid to this party today is over ₹10,000: not deductible, s.36(4)",IF(Q109&gt;35000,"Cash freight to this transporter today is over ₹35,000: not deductible, s.36(6)",IF(R109&gt;10000,"Asset paid in cash over ₹10,000 today: left out of its cost, s.39(2)",IF(AND(O109="T",N(G109)&gt;=20000),"Loan of ₹20,000 or more taken in cash: barred, s.185",IF(AND(O109="L",N(I109)&gt;=20000),"Loan of ₹20,000 or more repaid in cash: barred, s.188",IF(S109&gt;=200000,"₹2,00,000 or more in cash from this party today: barred, s.186",IF(T109&gt;=200000,"₹2,00,000 or more in cash for this event or order: barred, s.186","OK"))))))))))))))))</f>
        <v/>
      </c>
      <c r="O109">
        <f>IF(F109="","",IFERROR(VLOOKUP(F109,Lists!$A$2:$B$22,2,FALSE),"?"))</f>
        <v/>
      </c>
      <c r="P109">
        <f>IF(OR(O109&lt;&gt;"E",N(I109)=0),0,SUMIFS($I$16:$I$315,$B$16:$B$315,B109,$D$16:$D$315,D109,$O$16:$O$315,"E"))</f>
        <v/>
      </c>
      <c r="Q109">
        <f>IF(OR(O109&lt;&gt;"F",N(I109)=0),0,SUMIFS($I$16:$I$315,$B$16:$B$315,B109,$D$16:$D$315,D109,$O$16:$O$315,"F"))</f>
        <v/>
      </c>
      <c r="R109">
        <f>IF(OR(O109&lt;&gt;"A",N(I109)=0),0,SUMIFS($I$16:$I$315,$B$16:$B$315,B109,$D$16:$D$315,D109,$O$16:$O$315,"A"))</f>
        <v/>
      </c>
      <c r="S109">
        <f>IF(OR(O109&lt;&gt;"S",N(G109)=0),0,SUMIFS($G$16:$G$315,$B$16:$B$315,B109,$D$16:$D$315,D109,$O$16:$O$315,"S"))</f>
        <v/>
      </c>
      <c r="T109">
        <f>IF(OR(O109&lt;&gt;"S",E109="",N(G109)=0),0,SUMIFS($G$16:$G$315,$E$16:$E$315,E109,$O$16:$O$315,"S"))</f>
        <v/>
      </c>
      <c r="U109">
        <f>IF(O109="C2",0,N(G109))</f>
        <v/>
      </c>
      <c r="V109">
        <f>IF(O109="C1",0,N(I109))</f>
        <v/>
      </c>
      <c r="W109">
        <f>IF(O109="C1",0,N(H109))</f>
        <v/>
      </c>
      <c r="X109">
        <f>IF(O109="C2",0,N(J109))</f>
        <v/>
      </c>
      <c r="Y109">
        <f>IF(OR(M109="",M109="OK"),0,1)</f>
        <v/>
      </c>
    </row>
    <row r="110">
      <c r="B110" s="21" t="n"/>
      <c r="C110" s="22" t="n"/>
      <c r="D110" s="14" t="n"/>
      <c r="E110" s="22" t="n"/>
      <c r="F110" s="14" t="n"/>
      <c r="G110" s="23" t="n"/>
      <c r="H110" s="23" t="n"/>
      <c r="I110" s="23" t="n"/>
      <c r="J110" s="23" t="n"/>
      <c r="K110" s="24">
        <f>IF(COUNT(G110:J110)=0,"",N($E$8)+SUM(G$16:G110)-SUM(I$16:I110))</f>
        <v/>
      </c>
      <c r="L110" s="24">
        <f>IF(COUNT(G110:J110)=0,"",N($E$9)+SUM(H$16:H110)-SUM(J$16:J110))</f>
        <v/>
      </c>
      <c r="M110" s="25">
        <f>IF(COUNT(G110:J110)=0,"",IF(B110="","Enter the date",IF(D110="","Enter who was paid or who paid",IF(F110="","Pick a head of account",IF(O110="?","Pick a head from the list",IF(AND(O110&lt;&gt;"C1",O110&lt;&gt;"C2",N(G110)+N(H110)&gt;0,N(I110)+N(J110)&gt;0),"Put money in and money out on separate rows",IF(K110&lt;0,"Cash in hand below zero: an entry is missing or wrong",IF(AND(O110="C1",ROUND(N(I110)-N(H110),2)&lt;&gt;0),"Cash deposited: cash out and bank in should be equal",IF(AND(O110="C2",ROUND(N(J110)-N(G110),2)&lt;&gt;0),"Cash withdrawn: bank out and cash in should be equal",IF(P110&gt;10000,"Cash paid to this party today is over ₹10,000: not deductible, s.36(4)",IF(Q110&gt;35000,"Cash freight to this transporter today is over ₹35,000: not deductible, s.36(6)",IF(R110&gt;10000,"Asset paid in cash over ₹10,000 today: left out of its cost, s.39(2)",IF(AND(O110="T",N(G110)&gt;=20000),"Loan of ₹20,000 or more taken in cash: barred, s.185",IF(AND(O110="L",N(I110)&gt;=20000),"Loan of ₹20,000 or more repaid in cash: barred, s.188",IF(S110&gt;=200000,"₹2,00,000 or more in cash from this party today: barred, s.186",IF(T110&gt;=200000,"₹2,00,000 or more in cash for this event or order: barred, s.186","OK"))))))))))))))))</f>
        <v/>
      </c>
      <c r="O110">
        <f>IF(F110="","",IFERROR(VLOOKUP(F110,Lists!$A$2:$B$22,2,FALSE),"?"))</f>
        <v/>
      </c>
      <c r="P110">
        <f>IF(OR(O110&lt;&gt;"E",N(I110)=0),0,SUMIFS($I$16:$I$315,$B$16:$B$315,B110,$D$16:$D$315,D110,$O$16:$O$315,"E"))</f>
        <v/>
      </c>
      <c r="Q110">
        <f>IF(OR(O110&lt;&gt;"F",N(I110)=0),0,SUMIFS($I$16:$I$315,$B$16:$B$315,B110,$D$16:$D$315,D110,$O$16:$O$315,"F"))</f>
        <v/>
      </c>
      <c r="R110">
        <f>IF(OR(O110&lt;&gt;"A",N(I110)=0),0,SUMIFS($I$16:$I$315,$B$16:$B$315,B110,$D$16:$D$315,D110,$O$16:$O$315,"A"))</f>
        <v/>
      </c>
      <c r="S110">
        <f>IF(OR(O110&lt;&gt;"S",N(G110)=0),0,SUMIFS($G$16:$G$315,$B$16:$B$315,B110,$D$16:$D$315,D110,$O$16:$O$315,"S"))</f>
        <v/>
      </c>
      <c r="T110">
        <f>IF(OR(O110&lt;&gt;"S",E110="",N(G110)=0),0,SUMIFS($G$16:$G$315,$E$16:$E$315,E110,$O$16:$O$315,"S"))</f>
        <v/>
      </c>
      <c r="U110">
        <f>IF(O110="C2",0,N(G110))</f>
        <v/>
      </c>
      <c r="V110">
        <f>IF(O110="C1",0,N(I110))</f>
        <v/>
      </c>
      <c r="W110">
        <f>IF(O110="C1",0,N(H110))</f>
        <v/>
      </c>
      <c r="X110">
        <f>IF(O110="C2",0,N(J110))</f>
        <v/>
      </c>
      <c r="Y110">
        <f>IF(OR(M110="",M110="OK"),0,1)</f>
        <v/>
      </c>
    </row>
    <row r="111">
      <c r="B111" s="21" t="n"/>
      <c r="C111" s="22" t="n"/>
      <c r="D111" s="14" t="n"/>
      <c r="E111" s="22" t="n"/>
      <c r="F111" s="14" t="n"/>
      <c r="G111" s="23" t="n"/>
      <c r="H111" s="23" t="n"/>
      <c r="I111" s="23" t="n"/>
      <c r="J111" s="23" t="n"/>
      <c r="K111" s="24">
        <f>IF(COUNT(G111:J111)=0,"",N($E$8)+SUM(G$16:G111)-SUM(I$16:I111))</f>
        <v/>
      </c>
      <c r="L111" s="24">
        <f>IF(COUNT(G111:J111)=0,"",N($E$9)+SUM(H$16:H111)-SUM(J$16:J111))</f>
        <v/>
      </c>
      <c r="M111" s="25">
        <f>IF(COUNT(G111:J111)=0,"",IF(B111="","Enter the date",IF(D111="","Enter who was paid or who paid",IF(F111="","Pick a head of account",IF(O111="?","Pick a head from the list",IF(AND(O111&lt;&gt;"C1",O111&lt;&gt;"C2",N(G111)+N(H111)&gt;0,N(I111)+N(J111)&gt;0),"Put money in and money out on separate rows",IF(K111&lt;0,"Cash in hand below zero: an entry is missing or wrong",IF(AND(O111="C1",ROUND(N(I111)-N(H111),2)&lt;&gt;0),"Cash deposited: cash out and bank in should be equal",IF(AND(O111="C2",ROUND(N(J111)-N(G111),2)&lt;&gt;0),"Cash withdrawn: bank out and cash in should be equal",IF(P111&gt;10000,"Cash paid to this party today is over ₹10,000: not deductible, s.36(4)",IF(Q111&gt;35000,"Cash freight to this transporter today is over ₹35,000: not deductible, s.36(6)",IF(R111&gt;10000,"Asset paid in cash over ₹10,000 today: left out of its cost, s.39(2)",IF(AND(O111="T",N(G111)&gt;=20000),"Loan of ₹20,000 or more taken in cash: barred, s.185",IF(AND(O111="L",N(I111)&gt;=20000),"Loan of ₹20,000 or more repaid in cash: barred, s.188",IF(S111&gt;=200000,"₹2,00,000 or more in cash from this party today: barred, s.186",IF(T111&gt;=200000,"₹2,00,000 or more in cash for this event or order: barred, s.186","OK"))))))))))))))))</f>
        <v/>
      </c>
      <c r="O111">
        <f>IF(F111="","",IFERROR(VLOOKUP(F111,Lists!$A$2:$B$22,2,FALSE),"?"))</f>
        <v/>
      </c>
      <c r="P111">
        <f>IF(OR(O111&lt;&gt;"E",N(I111)=0),0,SUMIFS($I$16:$I$315,$B$16:$B$315,B111,$D$16:$D$315,D111,$O$16:$O$315,"E"))</f>
        <v/>
      </c>
      <c r="Q111">
        <f>IF(OR(O111&lt;&gt;"F",N(I111)=0),0,SUMIFS($I$16:$I$315,$B$16:$B$315,B111,$D$16:$D$315,D111,$O$16:$O$315,"F"))</f>
        <v/>
      </c>
      <c r="R111">
        <f>IF(OR(O111&lt;&gt;"A",N(I111)=0),0,SUMIFS($I$16:$I$315,$B$16:$B$315,B111,$D$16:$D$315,D111,$O$16:$O$315,"A"))</f>
        <v/>
      </c>
      <c r="S111">
        <f>IF(OR(O111&lt;&gt;"S",N(G111)=0),0,SUMIFS($G$16:$G$315,$B$16:$B$315,B111,$D$16:$D$315,D111,$O$16:$O$315,"S"))</f>
        <v/>
      </c>
      <c r="T111">
        <f>IF(OR(O111&lt;&gt;"S",E111="",N(G111)=0),0,SUMIFS($G$16:$G$315,$E$16:$E$315,E111,$O$16:$O$315,"S"))</f>
        <v/>
      </c>
      <c r="U111">
        <f>IF(O111="C2",0,N(G111))</f>
        <v/>
      </c>
      <c r="V111">
        <f>IF(O111="C1",0,N(I111))</f>
        <v/>
      </c>
      <c r="W111">
        <f>IF(O111="C1",0,N(H111))</f>
        <v/>
      </c>
      <c r="X111">
        <f>IF(O111="C2",0,N(J111))</f>
        <v/>
      </c>
      <c r="Y111">
        <f>IF(OR(M111="",M111="OK"),0,1)</f>
        <v/>
      </c>
    </row>
    <row r="112">
      <c r="B112" s="21" t="n"/>
      <c r="C112" s="22" t="n"/>
      <c r="D112" s="14" t="n"/>
      <c r="E112" s="22" t="n"/>
      <c r="F112" s="14" t="n"/>
      <c r="G112" s="23" t="n"/>
      <c r="H112" s="23" t="n"/>
      <c r="I112" s="23" t="n"/>
      <c r="J112" s="23" t="n"/>
      <c r="K112" s="24">
        <f>IF(COUNT(G112:J112)=0,"",N($E$8)+SUM(G$16:G112)-SUM(I$16:I112))</f>
        <v/>
      </c>
      <c r="L112" s="24">
        <f>IF(COUNT(G112:J112)=0,"",N($E$9)+SUM(H$16:H112)-SUM(J$16:J112))</f>
        <v/>
      </c>
      <c r="M112" s="25">
        <f>IF(COUNT(G112:J112)=0,"",IF(B112="","Enter the date",IF(D112="","Enter who was paid or who paid",IF(F112="","Pick a head of account",IF(O112="?","Pick a head from the list",IF(AND(O112&lt;&gt;"C1",O112&lt;&gt;"C2",N(G112)+N(H112)&gt;0,N(I112)+N(J112)&gt;0),"Put money in and money out on separate rows",IF(K112&lt;0,"Cash in hand below zero: an entry is missing or wrong",IF(AND(O112="C1",ROUND(N(I112)-N(H112),2)&lt;&gt;0),"Cash deposited: cash out and bank in should be equal",IF(AND(O112="C2",ROUND(N(J112)-N(G112),2)&lt;&gt;0),"Cash withdrawn: bank out and cash in should be equal",IF(P112&gt;10000,"Cash paid to this party today is over ₹10,000: not deductible, s.36(4)",IF(Q112&gt;35000,"Cash freight to this transporter today is over ₹35,000: not deductible, s.36(6)",IF(R112&gt;10000,"Asset paid in cash over ₹10,000 today: left out of its cost, s.39(2)",IF(AND(O112="T",N(G112)&gt;=20000),"Loan of ₹20,000 or more taken in cash: barred, s.185",IF(AND(O112="L",N(I112)&gt;=20000),"Loan of ₹20,000 or more repaid in cash: barred, s.188",IF(S112&gt;=200000,"₹2,00,000 or more in cash from this party today: barred, s.186",IF(T112&gt;=200000,"₹2,00,000 or more in cash for this event or order: barred, s.186","OK"))))))))))))))))</f>
        <v/>
      </c>
      <c r="O112">
        <f>IF(F112="","",IFERROR(VLOOKUP(F112,Lists!$A$2:$B$22,2,FALSE),"?"))</f>
        <v/>
      </c>
      <c r="P112">
        <f>IF(OR(O112&lt;&gt;"E",N(I112)=0),0,SUMIFS($I$16:$I$315,$B$16:$B$315,B112,$D$16:$D$315,D112,$O$16:$O$315,"E"))</f>
        <v/>
      </c>
      <c r="Q112">
        <f>IF(OR(O112&lt;&gt;"F",N(I112)=0),0,SUMIFS($I$16:$I$315,$B$16:$B$315,B112,$D$16:$D$315,D112,$O$16:$O$315,"F"))</f>
        <v/>
      </c>
      <c r="R112">
        <f>IF(OR(O112&lt;&gt;"A",N(I112)=0),0,SUMIFS($I$16:$I$315,$B$16:$B$315,B112,$D$16:$D$315,D112,$O$16:$O$315,"A"))</f>
        <v/>
      </c>
      <c r="S112">
        <f>IF(OR(O112&lt;&gt;"S",N(G112)=0),0,SUMIFS($G$16:$G$315,$B$16:$B$315,B112,$D$16:$D$315,D112,$O$16:$O$315,"S"))</f>
        <v/>
      </c>
      <c r="T112">
        <f>IF(OR(O112&lt;&gt;"S",E112="",N(G112)=0),0,SUMIFS($G$16:$G$315,$E$16:$E$315,E112,$O$16:$O$315,"S"))</f>
        <v/>
      </c>
      <c r="U112">
        <f>IF(O112="C2",0,N(G112))</f>
        <v/>
      </c>
      <c r="V112">
        <f>IF(O112="C1",0,N(I112))</f>
        <v/>
      </c>
      <c r="W112">
        <f>IF(O112="C1",0,N(H112))</f>
        <v/>
      </c>
      <c r="X112">
        <f>IF(O112="C2",0,N(J112))</f>
        <v/>
      </c>
      <c r="Y112">
        <f>IF(OR(M112="",M112="OK"),0,1)</f>
        <v/>
      </c>
    </row>
    <row r="113">
      <c r="B113" s="21" t="n"/>
      <c r="C113" s="22" t="n"/>
      <c r="D113" s="14" t="n"/>
      <c r="E113" s="22" t="n"/>
      <c r="F113" s="14" t="n"/>
      <c r="G113" s="23" t="n"/>
      <c r="H113" s="23" t="n"/>
      <c r="I113" s="23" t="n"/>
      <c r="J113" s="23" t="n"/>
      <c r="K113" s="24">
        <f>IF(COUNT(G113:J113)=0,"",N($E$8)+SUM(G$16:G113)-SUM(I$16:I113))</f>
        <v/>
      </c>
      <c r="L113" s="24">
        <f>IF(COUNT(G113:J113)=0,"",N($E$9)+SUM(H$16:H113)-SUM(J$16:J113))</f>
        <v/>
      </c>
      <c r="M113" s="25">
        <f>IF(COUNT(G113:J113)=0,"",IF(B113="","Enter the date",IF(D113="","Enter who was paid or who paid",IF(F113="","Pick a head of account",IF(O113="?","Pick a head from the list",IF(AND(O113&lt;&gt;"C1",O113&lt;&gt;"C2",N(G113)+N(H113)&gt;0,N(I113)+N(J113)&gt;0),"Put money in and money out on separate rows",IF(K113&lt;0,"Cash in hand below zero: an entry is missing or wrong",IF(AND(O113="C1",ROUND(N(I113)-N(H113),2)&lt;&gt;0),"Cash deposited: cash out and bank in should be equal",IF(AND(O113="C2",ROUND(N(J113)-N(G113),2)&lt;&gt;0),"Cash withdrawn: bank out and cash in should be equal",IF(P113&gt;10000,"Cash paid to this party today is over ₹10,000: not deductible, s.36(4)",IF(Q113&gt;35000,"Cash freight to this transporter today is over ₹35,000: not deductible, s.36(6)",IF(R113&gt;10000,"Asset paid in cash over ₹10,000 today: left out of its cost, s.39(2)",IF(AND(O113="T",N(G113)&gt;=20000),"Loan of ₹20,000 or more taken in cash: barred, s.185",IF(AND(O113="L",N(I113)&gt;=20000),"Loan of ₹20,000 or more repaid in cash: barred, s.188",IF(S113&gt;=200000,"₹2,00,000 or more in cash from this party today: barred, s.186",IF(T113&gt;=200000,"₹2,00,000 or more in cash for this event or order: barred, s.186","OK"))))))))))))))))</f>
        <v/>
      </c>
      <c r="O113">
        <f>IF(F113="","",IFERROR(VLOOKUP(F113,Lists!$A$2:$B$22,2,FALSE),"?"))</f>
        <v/>
      </c>
      <c r="P113">
        <f>IF(OR(O113&lt;&gt;"E",N(I113)=0),0,SUMIFS($I$16:$I$315,$B$16:$B$315,B113,$D$16:$D$315,D113,$O$16:$O$315,"E"))</f>
        <v/>
      </c>
      <c r="Q113">
        <f>IF(OR(O113&lt;&gt;"F",N(I113)=0),0,SUMIFS($I$16:$I$315,$B$16:$B$315,B113,$D$16:$D$315,D113,$O$16:$O$315,"F"))</f>
        <v/>
      </c>
      <c r="R113">
        <f>IF(OR(O113&lt;&gt;"A",N(I113)=0),0,SUMIFS($I$16:$I$315,$B$16:$B$315,B113,$D$16:$D$315,D113,$O$16:$O$315,"A"))</f>
        <v/>
      </c>
      <c r="S113">
        <f>IF(OR(O113&lt;&gt;"S",N(G113)=0),0,SUMIFS($G$16:$G$315,$B$16:$B$315,B113,$D$16:$D$315,D113,$O$16:$O$315,"S"))</f>
        <v/>
      </c>
      <c r="T113">
        <f>IF(OR(O113&lt;&gt;"S",E113="",N(G113)=0),0,SUMIFS($G$16:$G$315,$E$16:$E$315,E113,$O$16:$O$315,"S"))</f>
        <v/>
      </c>
      <c r="U113">
        <f>IF(O113="C2",0,N(G113))</f>
        <v/>
      </c>
      <c r="V113">
        <f>IF(O113="C1",0,N(I113))</f>
        <v/>
      </c>
      <c r="W113">
        <f>IF(O113="C1",0,N(H113))</f>
        <v/>
      </c>
      <c r="X113">
        <f>IF(O113="C2",0,N(J113))</f>
        <v/>
      </c>
      <c r="Y113">
        <f>IF(OR(M113="",M113="OK"),0,1)</f>
        <v/>
      </c>
    </row>
    <row r="114">
      <c r="B114" s="21" t="n"/>
      <c r="C114" s="22" t="n"/>
      <c r="D114" s="14" t="n"/>
      <c r="E114" s="22" t="n"/>
      <c r="F114" s="14" t="n"/>
      <c r="G114" s="23" t="n"/>
      <c r="H114" s="23" t="n"/>
      <c r="I114" s="23" t="n"/>
      <c r="J114" s="23" t="n"/>
      <c r="K114" s="24">
        <f>IF(COUNT(G114:J114)=0,"",N($E$8)+SUM(G$16:G114)-SUM(I$16:I114))</f>
        <v/>
      </c>
      <c r="L114" s="24">
        <f>IF(COUNT(G114:J114)=0,"",N($E$9)+SUM(H$16:H114)-SUM(J$16:J114))</f>
        <v/>
      </c>
      <c r="M114" s="25">
        <f>IF(COUNT(G114:J114)=0,"",IF(B114="","Enter the date",IF(D114="","Enter who was paid or who paid",IF(F114="","Pick a head of account",IF(O114="?","Pick a head from the list",IF(AND(O114&lt;&gt;"C1",O114&lt;&gt;"C2",N(G114)+N(H114)&gt;0,N(I114)+N(J114)&gt;0),"Put money in and money out on separate rows",IF(K114&lt;0,"Cash in hand below zero: an entry is missing or wrong",IF(AND(O114="C1",ROUND(N(I114)-N(H114),2)&lt;&gt;0),"Cash deposited: cash out and bank in should be equal",IF(AND(O114="C2",ROUND(N(J114)-N(G114),2)&lt;&gt;0),"Cash withdrawn: bank out and cash in should be equal",IF(P114&gt;10000,"Cash paid to this party today is over ₹10,000: not deductible, s.36(4)",IF(Q114&gt;35000,"Cash freight to this transporter today is over ₹35,000: not deductible, s.36(6)",IF(R114&gt;10000,"Asset paid in cash over ₹10,000 today: left out of its cost, s.39(2)",IF(AND(O114="T",N(G114)&gt;=20000),"Loan of ₹20,000 or more taken in cash: barred, s.185",IF(AND(O114="L",N(I114)&gt;=20000),"Loan of ₹20,000 or more repaid in cash: barred, s.188",IF(S114&gt;=200000,"₹2,00,000 or more in cash from this party today: barred, s.186",IF(T114&gt;=200000,"₹2,00,000 or more in cash for this event or order: barred, s.186","OK"))))))))))))))))</f>
        <v/>
      </c>
      <c r="O114">
        <f>IF(F114="","",IFERROR(VLOOKUP(F114,Lists!$A$2:$B$22,2,FALSE),"?"))</f>
        <v/>
      </c>
      <c r="P114">
        <f>IF(OR(O114&lt;&gt;"E",N(I114)=0),0,SUMIFS($I$16:$I$315,$B$16:$B$315,B114,$D$16:$D$315,D114,$O$16:$O$315,"E"))</f>
        <v/>
      </c>
      <c r="Q114">
        <f>IF(OR(O114&lt;&gt;"F",N(I114)=0),0,SUMIFS($I$16:$I$315,$B$16:$B$315,B114,$D$16:$D$315,D114,$O$16:$O$315,"F"))</f>
        <v/>
      </c>
      <c r="R114">
        <f>IF(OR(O114&lt;&gt;"A",N(I114)=0),0,SUMIFS($I$16:$I$315,$B$16:$B$315,B114,$D$16:$D$315,D114,$O$16:$O$315,"A"))</f>
        <v/>
      </c>
      <c r="S114">
        <f>IF(OR(O114&lt;&gt;"S",N(G114)=0),0,SUMIFS($G$16:$G$315,$B$16:$B$315,B114,$D$16:$D$315,D114,$O$16:$O$315,"S"))</f>
        <v/>
      </c>
      <c r="T114">
        <f>IF(OR(O114&lt;&gt;"S",E114="",N(G114)=0),0,SUMIFS($G$16:$G$315,$E$16:$E$315,E114,$O$16:$O$315,"S"))</f>
        <v/>
      </c>
      <c r="U114">
        <f>IF(O114="C2",0,N(G114))</f>
        <v/>
      </c>
      <c r="V114">
        <f>IF(O114="C1",0,N(I114))</f>
        <v/>
      </c>
      <c r="W114">
        <f>IF(O114="C1",0,N(H114))</f>
        <v/>
      </c>
      <c r="X114">
        <f>IF(O114="C2",0,N(J114))</f>
        <v/>
      </c>
      <c r="Y114">
        <f>IF(OR(M114="",M114="OK"),0,1)</f>
        <v/>
      </c>
    </row>
    <row r="115">
      <c r="B115" s="21" t="n"/>
      <c r="C115" s="22" t="n"/>
      <c r="D115" s="14" t="n"/>
      <c r="E115" s="22" t="n"/>
      <c r="F115" s="14" t="n"/>
      <c r="G115" s="23" t="n"/>
      <c r="H115" s="23" t="n"/>
      <c r="I115" s="23" t="n"/>
      <c r="J115" s="23" t="n"/>
      <c r="K115" s="24">
        <f>IF(COUNT(G115:J115)=0,"",N($E$8)+SUM(G$16:G115)-SUM(I$16:I115))</f>
        <v/>
      </c>
      <c r="L115" s="24">
        <f>IF(COUNT(G115:J115)=0,"",N($E$9)+SUM(H$16:H115)-SUM(J$16:J115))</f>
        <v/>
      </c>
      <c r="M115" s="25">
        <f>IF(COUNT(G115:J115)=0,"",IF(B115="","Enter the date",IF(D115="","Enter who was paid or who paid",IF(F115="","Pick a head of account",IF(O115="?","Pick a head from the list",IF(AND(O115&lt;&gt;"C1",O115&lt;&gt;"C2",N(G115)+N(H115)&gt;0,N(I115)+N(J115)&gt;0),"Put money in and money out on separate rows",IF(K115&lt;0,"Cash in hand below zero: an entry is missing or wrong",IF(AND(O115="C1",ROUND(N(I115)-N(H115),2)&lt;&gt;0),"Cash deposited: cash out and bank in should be equal",IF(AND(O115="C2",ROUND(N(J115)-N(G115),2)&lt;&gt;0),"Cash withdrawn: bank out and cash in should be equal",IF(P115&gt;10000,"Cash paid to this party today is over ₹10,000: not deductible, s.36(4)",IF(Q115&gt;35000,"Cash freight to this transporter today is over ₹35,000: not deductible, s.36(6)",IF(R115&gt;10000,"Asset paid in cash over ₹10,000 today: left out of its cost, s.39(2)",IF(AND(O115="T",N(G115)&gt;=20000),"Loan of ₹20,000 or more taken in cash: barred, s.185",IF(AND(O115="L",N(I115)&gt;=20000),"Loan of ₹20,000 or more repaid in cash: barred, s.188",IF(S115&gt;=200000,"₹2,00,000 or more in cash from this party today: barred, s.186",IF(T115&gt;=200000,"₹2,00,000 or more in cash for this event or order: barred, s.186","OK"))))))))))))))))</f>
        <v/>
      </c>
      <c r="O115">
        <f>IF(F115="","",IFERROR(VLOOKUP(F115,Lists!$A$2:$B$22,2,FALSE),"?"))</f>
        <v/>
      </c>
      <c r="P115">
        <f>IF(OR(O115&lt;&gt;"E",N(I115)=0),0,SUMIFS($I$16:$I$315,$B$16:$B$315,B115,$D$16:$D$315,D115,$O$16:$O$315,"E"))</f>
        <v/>
      </c>
      <c r="Q115">
        <f>IF(OR(O115&lt;&gt;"F",N(I115)=0),0,SUMIFS($I$16:$I$315,$B$16:$B$315,B115,$D$16:$D$315,D115,$O$16:$O$315,"F"))</f>
        <v/>
      </c>
      <c r="R115">
        <f>IF(OR(O115&lt;&gt;"A",N(I115)=0),0,SUMIFS($I$16:$I$315,$B$16:$B$315,B115,$D$16:$D$315,D115,$O$16:$O$315,"A"))</f>
        <v/>
      </c>
      <c r="S115">
        <f>IF(OR(O115&lt;&gt;"S",N(G115)=0),0,SUMIFS($G$16:$G$315,$B$16:$B$315,B115,$D$16:$D$315,D115,$O$16:$O$315,"S"))</f>
        <v/>
      </c>
      <c r="T115">
        <f>IF(OR(O115&lt;&gt;"S",E115="",N(G115)=0),0,SUMIFS($G$16:$G$315,$E$16:$E$315,E115,$O$16:$O$315,"S"))</f>
        <v/>
      </c>
      <c r="U115">
        <f>IF(O115="C2",0,N(G115))</f>
        <v/>
      </c>
      <c r="V115">
        <f>IF(O115="C1",0,N(I115))</f>
        <v/>
      </c>
      <c r="W115">
        <f>IF(O115="C1",0,N(H115))</f>
        <v/>
      </c>
      <c r="X115">
        <f>IF(O115="C2",0,N(J115))</f>
        <v/>
      </c>
      <c r="Y115">
        <f>IF(OR(M115="",M115="OK"),0,1)</f>
        <v/>
      </c>
    </row>
    <row r="116">
      <c r="B116" s="21" t="n"/>
      <c r="C116" s="22" t="n"/>
      <c r="D116" s="14" t="n"/>
      <c r="E116" s="22" t="n"/>
      <c r="F116" s="14" t="n"/>
      <c r="G116" s="23" t="n"/>
      <c r="H116" s="23" t="n"/>
      <c r="I116" s="23" t="n"/>
      <c r="J116" s="23" t="n"/>
      <c r="K116" s="24">
        <f>IF(COUNT(G116:J116)=0,"",N($E$8)+SUM(G$16:G116)-SUM(I$16:I116))</f>
        <v/>
      </c>
      <c r="L116" s="24">
        <f>IF(COUNT(G116:J116)=0,"",N($E$9)+SUM(H$16:H116)-SUM(J$16:J116))</f>
        <v/>
      </c>
      <c r="M116" s="25">
        <f>IF(COUNT(G116:J116)=0,"",IF(B116="","Enter the date",IF(D116="","Enter who was paid or who paid",IF(F116="","Pick a head of account",IF(O116="?","Pick a head from the list",IF(AND(O116&lt;&gt;"C1",O116&lt;&gt;"C2",N(G116)+N(H116)&gt;0,N(I116)+N(J116)&gt;0),"Put money in and money out on separate rows",IF(K116&lt;0,"Cash in hand below zero: an entry is missing or wrong",IF(AND(O116="C1",ROUND(N(I116)-N(H116),2)&lt;&gt;0),"Cash deposited: cash out and bank in should be equal",IF(AND(O116="C2",ROUND(N(J116)-N(G116),2)&lt;&gt;0),"Cash withdrawn: bank out and cash in should be equal",IF(P116&gt;10000,"Cash paid to this party today is over ₹10,000: not deductible, s.36(4)",IF(Q116&gt;35000,"Cash freight to this transporter today is over ₹35,000: not deductible, s.36(6)",IF(R116&gt;10000,"Asset paid in cash over ₹10,000 today: left out of its cost, s.39(2)",IF(AND(O116="T",N(G116)&gt;=20000),"Loan of ₹20,000 or more taken in cash: barred, s.185",IF(AND(O116="L",N(I116)&gt;=20000),"Loan of ₹20,000 or more repaid in cash: barred, s.188",IF(S116&gt;=200000,"₹2,00,000 or more in cash from this party today: barred, s.186",IF(T116&gt;=200000,"₹2,00,000 or more in cash for this event or order: barred, s.186","OK"))))))))))))))))</f>
        <v/>
      </c>
      <c r="O116">
        <f>IF(F116="","",IFERROR(VLOOKUP(F116,Lists!$A$2:$B$22,2,FALSE),"?"))</f>
        <v/>
      </c>
      <c r="P116">
        <f>IF(OR(O116&lt;&gt;"E",N(I116)=0),0,SUMIFS($I$16:$I$315,$B$16:$B$315,B116,$D$16:$D$315,D116,$O$16:$O$315,"E"))</f>
        <v/>
      </c>
      <c r="Q116">
        <f>IF(OR(O116&lt;&gt;"F",N(I116)=0),0,SUMIFS($I$16:$I$315,$B$16:$B$315,B116,$D$16:$D$315,D116,$O$16:$O$315,"F"))</f>
        <v/>
      </c>
      <c r="R116">
        <f>IF(OR(O116&lt;&gt;"A",N(I116)=0),0,SUMIFS($I$16:$I$315,$B$16:$B$315,B116,$D$16:$D$315,D116,$O$16:$O$315,"A"))</f>
        <v/>
      </c>
      <c r="S116">
        <f>IF(OR(O116&lt;&gt;"S",N(G116)=0),0,SUMIFS($G$16:$G$315,$B$16:$B$315,B116,$D$16:$D$315,D116,$O$16:$O$315,"S"))</f>
        <v/>
      </c>
      <c r="T116">
        <f>IF(OR(O116&lt;&gt;"S",E116="",N(G116)=0),0,SUMIFS($G$16:$G$315,$E$16:$E$315,E116,$O$16:$O$315,"S"))</f>
        <v/>
      </c>
      <c r="U116">
        <f>IF(O116="C2",0,N(G116))</f>
        <v/>
      </c>
      <c r="V116">
        <f>IF(O116="C1",0,N(I116))</f>
        <v/>
      </c>
      <c r="W116">
        <f>IF(O116="C1",0,N(H116))</f>
        <v/>
      </c>
      <c r="X116">
        <f>IF(O116="C2",0,N(J116))</f>
        <v/>
      </c>
      <c r="Y116">
        <f>IF(OR(M116="",M116="OK"),0,1)</f>
        <v/>
      </c>
    </row>
    <row r="117">
      <c r="B117" s="21" t="n"/>
      <c r="C117" s="22" t="n"/>
      <c r="D117" s="14" t="n"/>
      <c r="E117" s="22" t="n"/>
      <c r="F117" s="14" t="n"/>
      <c r="G117" s="23" t="n"/>
      <c r="H117" s="23" t="n"/>
      <c r="I117" s="23" t="n"/>
      <c r="J117" s="23" t="n"/>
      <c r="K117" s="24">
        <f>IF(COUNT(G117:J117)=0,"",N($E$8)+SUM(G$16:G117)-SUM(I$16:I117))</f>
        <v/>
      </c>
      <c r="L117" s="24">
        <f>IF(COUNT(G117:J117)=0,"",N($E$9)+SUM(H$16:H117)-SUM(J$16:J117))</f>
        <v/>
      </c>
      <c r="M117" s="25">
        <f>IF(COUNT(G117:J117)=0,"",IF(B117="","Enter the date",IF(D117="","Enter who was paid or who paid",IF(F117="","Pick a head of account",IF(O117="?","Pick a head from the list",IF(AND(O117&lt;&gt;"C1",O117&lt;&gt;"C2",N(G117)+N(H117)&gt;0,N(I117)+N(J117)&gt;0),"Put money in and money out on separate rows",IF(K117&lt;0,"Cash in hand below zero: an entry is missing or wrong",IF(AND(O117="C1",ROUND(N(I117)-N(H117),2)&lt;&gt;0),"Cash deposited: cash out and bank in should be equal",IF(AND(O117="C2",ROUND(N(J117)-N(G117),2)&lt;&gt;0),"Cash withdrawn: bank out and cash in should be equal",IF(P117&gt;10000,"Cash paid to this party today is over ₹10,000: not deductible, s.36(4)",IF(Q117&gt;35000,"Cash freight to this transporter today is over ₹35,000: not deductible, s.36(6)",IF(R117&gt;10000,"Asset paid in cash over ₹10,000 today: left out of its cost, s.39(2)",IF(AND(O117="T",N(G117)&gt;=20000),"Loan of ₹20,000 or more taken in cash: barred, s.185",IF(AND(O117="L",N(I117)&gt;=20000),"Loan of ₹20,000 or more repaid in cash: barred, s.188",IF(S117&gt;=200000,"₹2,00,000 or more in cash from this party today: barred, s.186",IF(T117&gt;=200000,"₹2,00,000 or more in cash for this event or order: barred, s.186","OK"))))))))))))))))</f>
        <v/>
      </c>
      <c r="O117">
        <f>IF(F117="","",IFERROR(VLOOKUP(F117,Lists!$A$2:$B$22,2,FALSE),"?"))</f>
        <v/>
      </c>
      <c r="P117">
        <f>IF(OR(O117&lt;&gt;"E",N(I117)=0),0,SUMIFS($I$16:$I$315,$B$16:$B$315,B117,$D$16:$D$315,D117,$O$16:$O$315,"E"))</f>
        <v/>
      </c>
      <c r="Q117">
        <f>IF(OR(O117&lt;&gt;"F",N(I117)=0),0,SUMIFS($I$16:$I$315,$B$16:$B$315,B117,$D$16:$D$315,D117,$O$16:$O$315,"F"))</f>
        <v/>
      </c>
      <c r="R117">
        <f>IF(OR(O117&lt;&gt;"A",N(I117)=0),0,SUMIFS($I$16:$I$315,$B$16:$B$315,B117,$D$16:$D$315,D117,$O$16:$O$315,"A"))</f>
        <v/>
      </c>
      <c r="S117">
        <f>IF(OR(O117&lt;&gt;"S",N(G117)=0),0,SUMIFS($G$16:$G$315,$B$16:$B$315,B117,$D$16:$D$315,D117,$O$16:$O$315,"S"))</f>
        <v/>
      </c>
      <c r="T117">
        <f>IF(OR(O117&lt;&gt;"S",E117="",N(G117)=0),0,SUMIFS($G$16:$G$315,$E$16:$E$315,E117,$O$16:$O$315,"S"))</f>
        <v/>
      </c>
      <c r="U117">
        <f>IF(O117="C2",0,N(G117))</f>
        <v/>
      </c>
      <c r="V117">
        <f>IF(O117="C1",0,N(I117))</f>
        <v/>
      </c>
      <c r="W117">
        <f>IF(O117="C1",0,N(H117))</f>
        <v/>
      </c>
      <c r="X117">
        <f>IF(O117="C2",0,N(J117))</f>
        <v/>
      </c>
      <c r="Y117">
        <f>IF(OR(M117="",M117="OK"),0,1)</f>
        <v/>
      </c>
    </row>
    <row r="118">
      <c r="B118" s="21" t="n"/>
      <c r="C118" s="22" t="n"/>
      <c r="D118" s="14" t="n"/>
      <c r="E118" s="22" t="n"/>
      <c r="F118" s="14" t="n"/>
      <c r="G118" s="23" t="n"/>
      <c r="H118" s="23" t="n"/>
      <c r="I118" s="23" t="n"/>
      <c r="J118" s="23" t="n"/>
      <c r="K118" s="24">
        <f>IF(COUNT(G118:J118)=0,"",N($E$8)+SUM(G$16:G118)-SUM(I$16:I118))</f>
        <v/>
      </c>
      <c r="L118" s="24">
        <f>IF(COUNT(G118:J118)=0,"",N($E$9)+SUM(H$16:H118)-SUM(J$16:J118))</f>
        <v/>
      </c>
      <c r="M118" s="25">
        <f>IF(COUNT(G118:J118)=0,"",IF(B118="","Enter the date",IF(D118="","Enter who was paid or who paid",IF(F118="","Pick a head of account",IF(O118="?","Pick a head from the list",IF(AND(O118&lt;&gt;"C1",O118&lt;&gt;"C2",N(G118)+N(H118)&gt;0,N(I118)+N(J118)&gt;0),"Put money in and money out on separate rows",IF(K118&lt;0,"Cash in hand below zero: an entry is missing or wrong",IF(AND(O118="C1",ROUND(N(I118)-N(H118),2)&lt;&gt;0),"Cash deposited: cash out and bank in should be equal",IF(AND(O118="C2",ROUND(N(J118)-N(G118),2)&lt;&gt;0),"Cash withdrawn: bank out and cash in should be equal",IF(P118&gt;10000,"Cash paid to this party today is over ₹10,000: not deductible, s.36(4)",IF(Q118&gt;35000,"Cash freight to this transporter today is over ₹35,000: not deductible, s.36(6)",IF(R118&gt;10000,"Asset paid in cash over ₹10,000 today: left out of its cost, s.39(2)",IF(AND(O118="T",N(G118)&gt;=20000),"Loan of ₹20,000 or more taken in cash: barred, s.185",IF(AND(O118="L",N(I118)&gt;=20000),"Loan of ₹20,000 or more repaid in cash: barred, s.188",IF(S118&gt;=200000,"₹2,00,000 or more in cash from this party today: barred, s.186",IF(T118&gt;=200000,"₹2,00,000 or more in cash for this event or order: barred, s.186","OK"))))))))))))))))</f>
        <v/>
      </c>
      <c r="O118">
        <f>IF(F118="","",IFERROR(VLOOKUP(F118,Lists!$A$2:$B$22,2,FALSE),"?"))</f>
        <v/>
      </c>
      <c r="P118">
        <f>IF(OR(O118&lt;&gt;"E",N(I118)=0),0,SUMIFS($I$16:$I$315,$B$16:$B$315,B118,$D$16:$D$315,D118,$O$16:$O$315,"E"))</f>
        <v/>
      </c>
      <c r="Q118">
        <f>IF(OR(O118&lt;&gt;"F",N(I118)=0),0,SUMIFS($I$16:$I$315,$B$16:$B$315,B118,$D$16:$D$315,D118,$O$16:$O$315,"F"))</f>
        <v/>
      </c>
      <c r="R118">
        <f>IF(OR(O118&lt;&gt;"A",N(I118)=0),0,SUMIFS($I$16:$I$315,$B$16:$B$315,B118,$D$16:$D$315,D118,$O$16:$O$315,"A"))</f>
        <v/>
      </c>
      <c r="S118">
        <f>IF(OR(O118&lt;&gt;"S",N(G118)=0),0,SUMIFS($G$16:$G$315,$B$16:$B$315,B118,$D$16:$D$315,D118,$O$16:$O$315,"S"))</f>
        <v/>
      </c>
      <c r="T118">
        <f>IF(OR(O118&lt;&gt;"S",E118="",N(G118)=0),0,SUMIFS($G$16:$G$315,$E$16:$E$315,E118,$O$16:$O$315,"S"))</f>
        <v/>
      </c>
      <c r="U118">
        <f>IF(O118="C2",0,N(G118))</f>
        <v/>
      </c>
      <c r="V118">
        <f>IF(O118="C1",0,N(I118))</f>
        <v/>
      </c>
      <c r="W118">
        <f>IF(O118="C1",0,N(H118))</f>
        <v/>
      </c>
      <c r="X118">
        <f>IF(O118="C2",0,N(J118))</f>
        <v/>
      </c>
      <c r="Y118">
        <f>IF(OR(M118="",M118="OK"),0,1)</f>
        <v/>
      </c>
    </row>
    <row r="119">
      <c r="B119" s="21" t="n"/>
      <c r="C119" s="22" t="n"/>
      <c r="D119" s="14" t="n"/>
      <c r="E119" s="22" t="n"/>
      <c r="F119" s="14" t="n"/>
      <c r="G119" s="23" t="n"/>
      <c r="H119" s="23" t="n"/>
      <c r="I119" s="23" t="n"/>
      <c r="J119" s="23" t="n"/>
      <c r="K119" s="24">
        <f>IF(COUNT(G119:J119)=0,"",N($E$8)+SUM(G$16:G119)-SUM(I$16:I119))</f>
        <v/>
      </c>
      <c r="L119" s="24">
        <f>IF(COUNT(G119:J119)=0,"",N($E$9)+SUM(H$16:H119)-SUM(J$16:J119))</f>
        <v/>
      </c>
      <c r="M119" s="25">
        <f>IF(COUNT(G119:J119)=0,"",IF(B119="","Enter the date",IF(D119="","Enter who was paid or who paid",IF(F119="","Pick a head of account",IF(O119="?","Pick a head from the list",IF(AND(O119&lt;&gt;"C1",O119&lt;&gt;"C2",N(G119)+N(H119)&gt;0,N(I119)+N(J119)&gt;0),"Put money in and money out on separate rows",IF(K119&lt;0,"Cash in hand below zero: an entry is missing or wrong",IF(AND(O119="C1",ROUND(N(I119)-N(H119),2)&lt;&gt;0),"Cash deposited: cash out and bank in should be equal",IF(AND(O119="C2",ROUND(N(J119)-N(G119),2)&lt;&gt;0),"Cash withdrawn: bank out and cash in should be equal",IF(P119&gt;10000,"Cash paid to this party today is over ₹10,000: not deductible, s.36(4)",IF(Q119&gt;35000,"Cash freight to this transporter today is over ₹35,000: not deductible, s.36(6)",IF(R119&gt;10000,"Asset paid in cash over ₹10,000 today: left out of its cost, s.39(2)",IF(AND(O119="T",N(G119)&gt;=20000),"Loan of ₹20,000 or more taken in cash: barred, s.185",IF(AND(O119="L",N(I119)&gt;=20000),"Loan of ₹20,000 or more repaid in cash: barred, s.188",IF(S119&gt;=200000,"₹2,00,000 or more in cash from this party today: barred, s.186",IF(T119&gt;=200000,"₹2,00,000 or more in cash for this event or order: barred, s.186","OK"))))))))))))))))</f>
        <v/>
      </c>
      <c r="O119">
        <f>IF(F119="","",IFERROR(VLOOKUP(F119,Lists!$A$2:$B$22,2,FALSE),"?"))</f>
        <v/>
      </c>
      <c r="P119">
        <f>IF(OR(O119&lt;&gt;"E",N(I119)=0),0,SUMIFS($I$16:$I$315,$B$16:$B$315,B119,$D$16:$D$315,D119,$O$16:$O$315,"E"))</f>
        <v/>
      </c>
      <c r="Q119">
        <f>IF(OR(O119&lt;&gt;"F",N(I119)=0),0,SUMIFS($I$16:$I$315,$B$16:$B$315,B119,$D$16:$D$315,D119,$O$16:$O$315,"F"))</f>
        <v/>
      </c>
      <c r="R119">
        <f>IF(OR(O119&lt;&gt;"A",N(I119)=0),0,SUMIFS($I$16:$I$315,$B$16:$B$315,B119,$D$16:$D$315,D119,$O$16:$O$315,"A"))</f>
        <v/>
      </c>
      <c r="S119">
        <f>IF(OR(O119&lt;&gt;"S",N(G119)=0),0,SUMIFS($G$16:$G$315,$B$16:$B$315,B119,$D$16:$D$315,D119,$O$16:$O$315,"S"))</f>
        <v/>
      </c>
      <c r="T119">
        <f>IF(OR(O119&lt;&gt;"S",E119="",N(G119)=0),0,SUMIFS($G$16:$G$315,$E$16:$E$315,E119,$O$16:$O$315,"S"))</f>
        <v/>
      </c>
      <c r="U119">
        <f>IF(O119="C2",0,N(G119))</f>
        <v/>
      </c>
      <c r="V119">
        <f>IF(O119="C1",0,N(I119))</f>
        <v/>
      </c>
      <c r="W119">
        <f>IF(O119="C1",0,N(H119))</f>
        <v/>
      </c>
      <c r="X119">
        <f>IF(O119="C2",0,N(J119))</f>
        <v/>
      </c>
      <c r="Y119">
        <f>IF(OR(M119="",M119="OK"),0,1)</f>
        <v/>
      </c>
    </row>
    <row r="120">
      <c r="B120" s="21" t="n"/>
      <c r="C120" s="22" t="n"/>
      <c r="D120" s="14" t="n"/>
      <c r="E120" s="22" t="n"/>
      <c r="F120" s="14" t="n"/>
      <c r="G120" s="23" t="n"/>
      <c r="H120" s="23" t="n"/>
      <c r="I120" s="23" t="n"/>
      <c r="J120" s="23" t="n"/>
      <c r="K120" s="24">
        <f>IF(COUNT(G120:J120)=0,"",N($E$8)+SUM(G$16:G120)-SUM(I$16:I120))</f>
        <v/>
      </c>
      <c r="L120" s="24">
        <f>IF(COUNT(G120:J120)=0,"",N($E$9)+SUM(H$16:H120)-SUM(J$16:J120))</f>
        <v/>
      </c>
      <c r="M120" s="25">
        <f>IF(COUNT(G120:J120)=0,"",IF(B120="","Enter the date",IF(D120="","Enter who was paid or who paid",IF(F120="","Pick a head of account",IF(O120="?","Pick a head from the list",IF(AND(O120&lt;&gt;"C1",O120&lt;&gt;"C2",N(G120)+N(H120)&gt;0,N(I120)+N(J120)&gt;0),"Put money in and money out on separate rows",IF(K120&lt;0,"Cash in hand below zero: an entry is missing or wrong",IF(AND(O120="C1",ROUND(N(I120)-N(H120),2)&lt;&gt;0),"Cash deposited: cash out and bank in should be equal",IF(AND(O120="C2",ROUND(N(J120)-N(G120),2)&lt;&gt;0),"Cash withdrawn: bank out and cash in should be equal",IF(P120&gt;10000,"Cash paid to this party today is over ₹10,000: not deductible, s.36(4)",IF(Q120&gt;35000,"Cash freight to this transporter today is over ₹35,000: not deductible, s.36(6)",IF(R120&gt;10000,"Asset paid in cash over ₹10,000 today: left out of its cost, s.39(2)",IF(AND(O120="T",N(G120)&gt;=20000),"Loan of ₹20,000 or more taken in cash: barred, s.185",IF(AND(O120="L",N(I120)&gt;=20000),"Loan of ₹20,000 or more repaid in cash: barred, s.188",IF(S120&gt;=200000,"₹2,00,000 or more in cash from this party today: barred, s.186",IF(T120&gt;=200000,"₹2,00,000 or more in cash for this event or order: barred, s.186","OK"))))))))))))))))</f>
        <v/>
      </c>
      <c r="O120">
        <f>IF(F120="","",IFERROR(VLOOKUP(F120,Lists!$A$2:$B$22,2,FALSE),"?"))</f>
        <v/>
      </c>
      <c r="P120">
        <f>IF(OR(O120&lt;&gt;"E",N(I120)=0),0,SUMIFS($I$16:$I$315,$B$16:$B$315,B120,$D$16:$D$315,D120,$O$16:$O$315,"E"))</f>
        <v/>
      </c>
      <c r="Q120">
        <f>IF(OR(O120&lt;&gt;"F",N(I120)=0),0,SUMIFS($I$16:$I$315,$B$16:$B$315,B120,$D$16:$D$315,D120,$O$16:$O$315,"F"))</f>
        <v/>
      </c>
      <c r="R120">
        <f>IF(OR(O120&lt;&gt;"A",N(I120)=0),0,SUMIFS($I$16:$I$315,$B$16:$B$315,B120,$D$16:$D$315,D120,$O$16:$O$315,"A"))</f>
        <v/>
      </c>
      <c r="S120">
        <f>IF(OR(O120&lt;&gt;"S",N(G120)=0),0,SUMIFS($G$16:$G$315,$B$16:$B$315,B120,$D$16:$D$315,D120,$O$16:$O$315,"S"))</f>
        <v/>
      </c>
      <c r="T120">
        <f>IF(OR(O120&lt;&gt;"S",E120="",N(G120)=0),0,SUMIFS($G$16:$G$315,$E$16:$E$315,E120,$O$16:$O$315,"S"))</f>
        <v/>
      </c>
      <c r="U120">
        <f>IF(O120="C2",0,N(G120))</f>
        <v/>
      </c>
      <c r="V120">
        <f>IF(O120="C1",0,N(I120))</f>
        <v/>
      </c>
      <c r="W120">
        <f>IF(O120="C1",0,N(H120))</f>
        <v/>
      </c>
      <c r="X120">
        <f>IF(O120="C2",0,N(J120))</f>
        <v/>
      </c>
      <c r="Y120">
        <f>IF(OR(M120="",M120="OK"),0,1)</f>
        <v/>
      </c>
    </row>
    <row r="121">
      <c r="B121" s="21" t="n"/>
      <c r="C121" s="22" t="n"/>
      <c r="D121" s="14" t="n"/>
      <c r="E121" s="22" t="n"/>
      <c r="F121" s="14" t="n"/>
      <c r="G121" s="23" t="n"/>
      <c r="H121" s="23" t="n"/>
      <c r="I121" s="23" t="n"/>
      <c r="J121" s="23" t="n"/>
      <c r="K121" s="24">
        <f>IF(COUNT(G121:J121)=0,"",N($E$8)+SUM(G$16:G121)-SUM(I$16:I121))</f>
        <v/>
      </c>
      <c r="L121" s="24">
        <f>IF(COUNT(G121:J121)=0,"",N($E$9)+SUM(H$16:H121)-SUM(J$16:J121))</f>
        <v/>
      </c>
      <c r="M121" s="25">
        <f>IF(COUNT(G121:J121)=0,"",IF(B121="","Enter the date",IF(D121="","Enter who was paid or who paid",IF(F121="","Pick a head of account",IF(O121="?","Pick a head from the list",IF(AND(O121&lt;&gt;"C1",O121&lt;&gt;"C2",N(G121)+N(H121)&gt;0,N(I121)+N(J121)&gt;0),"Put money in and money out on separate rows",IF(K121&lt;0,"Cash in hand below zero: an entry is missing or wrong",IF(AND(O121="C1",ROUND(N(I121)-N(H121),2)&lt;&gt;0),"Cash deposited: cash out and bank in should be equal",IF(AND(O121="C2",ROUND(N(J121)-N(G121),2)&lt;&gt;0),"Cash withdrawn: bank out and cash in should be equal",IF(P121&gt;10000,"Cash paid to this party today is over ₹10,000: not deductible, s.36(4)",IF(Q121&gt;35000,"Cash freight to this transporter today is over ₹35,000: not deductible, s.36(6)",IF(R121&gt;10000,"Asset paid in cash over ₹10,000 today: left out of its cost, s.39(2)",IF(AND(O121="T",N(G121)&gt;=20000),"Loan of ₹20,000 or more taken in cash: barred, s.185",IF(AND(O121="L",N(I121)&gt;=20000),"Loan of ₹20,000 or more repaid in cash: barred, s.188",IF(S121&gt;=200000,"₹2,00,000 or more in cash from this party today: barred, s.186",IF(T121&gt;=200000,"₹2,00,000 or more in cash for this event or order: barred, s.186","OK"))))))))))))))))</f>
        <v/>
      </c>
      <c r="O121">
        <f>IF(F121="","",IFERROR(VLOOKUP(F121,Lists!$A$2:$B$22,2,FALSE),"?"))</f>
        <v/>
      </c>
      <c r="P121">
        <f>IF(OR(O121&lt;&gt;"E",N(I121)=0),0,SUMIFS($I$16:$I$315,$B$16:$B$315,B121,$D$16:$D$315,D121,$O$16:$O$315,"E"))</f>
        <v/>
      </c>
      <c r="Q121">
        <f>IF(OR(O121&lt;&gt;"F",N(I121)=0),0,SUMIFS($I$16:$I$315,$B$16:$B$315,B121,$D$16:$D$315,D121,$O$16:$O$315,"F"))</f>
        <v/>
      </c>
      <c r="R121">
        <f>IF(OR(O121&lt;&gt;"A",N(I121)=0),0,SUMIFS($I$16:$I$315,$B$16:$B$315,B121,$D$16:$D$315,D121,$O$16:$O$315,"A"))</f>
        <v/>
      </c>
      <c r="S121">
        <f>IF(OR(O121&lt;&gt;"S",N(G121)=0),0,SUMIFS($G$16:$G$315,$B$16:$B$315,B121,$D$16:$D$315,D121,$O$16:$O$315,"S"))</f>
        <v/>
      </c>
      <c r="T121">
        <f>IF(OR(O121&lt;&gt;"S",E121="",N(G121)=0),0,SUMIFS($G$16:$G$315,$E$16:$E$315,E121,$O$16:$O$315,"S"))</f>
        <v/>
      </c>
      <c r="U121">
        <f>IF(O121="C2",0,N(G121))</f>
        <v/>
      </c>
      <c r="V121">
        <f>IF(O121="C1",0,N(I121))</f>
        <v/>
      </c>
      <c r="W121">
        <f>IF(O121="C1",0,N(H121))</f>
        <v/>
      </c>
      <c r="X121">
        <f>IF(O121="C2",0,N(J121))</f>
        <v/>
      </c>
      <c r="Y121">
        <f>IF(OR(M121="",M121="OK"),0,1)</f>
        <v/>
      </c>
    </row>
    <row r="122">
      <c r="B122" s="21" t="n"/>
      <c r="C122" s="22" t="n"/>
      <c r="D122" s="14" t="n"/>
      <c r="E122" s="22" t="n"/>
      <c r="F122" s="14" t="n"/>
      <c r="G122" s="23" t="n"/>
      <c r="H122" s="23" t="n"/>
      <c r="I122" s="23" t="n"/>
      <c r="J122" s="23" t="n"/>
      <c r="K122" s="24">
        <f>IF(COUNT(G122:J122)=0,"",N($E$8)+SUM(G$16:G122)-SUM(I$16:I122))</f>
        <v/>
      </c>
      <c r="L122" s="24">
        <f>IF(COUNT(G122:J122)=0,"",N($E$9)+SUM(H$16:H122)-SUM(J$16:J122))</f>
        <v/>
      </c>
      <c r="M122" s="25">
        <f>IF(COUNT(G122:J122)=0,"",IF(B122="","Enter the date",IF(D122="","Enter who was paid or who paid",IF(F122="","Pick a head of account",IF(O122="?","Pick a head from the list",IF(AND(O122&lt;&gt;"C1",O122&lt;&gt;"C2",N(G122)+N(H122)&gt;0,N(I122)+N(J122)&gt;0),"Put money in and money out on separate rows",IF(K122&lt;0,"Cash in hand below zero: an entry is missing or wrong",IF(AND(O122="C1",ROUND(N(I122)-N(H122),2)&lt;&gt;0),"Cash deposited: cash out and bank in should be equal",IF(AND(O122="C2",ROUND(N(J122)-N(G122),2)&lt;&gt;0),"Cash withdrawn: bank out and cash in should be equal",IF(P122&gt;10000,"Cash paid to this party today is over ₹10,000: not deductible, s.36(4)",IF(Q122&gt;35000,"Cash freight to this transporter today is over ₹35,000: not deductible, s.36(6)",IF(R122&gt;10000,"Asset paid in cash over ₹10,000 today: left out of its cost, s.39(2)",IF(AND(O122="T",N(G122)&gt;=20000),"Loan of ₹20,000 or more taken in cash: barred, s.185",IF(AND(O122="L",N(I122)&gt;=20000),"Loan of ₹20,000 or more repaid in cash: barred, s.188",IF(S122&gt;=200000,"₹2,00,000 or more in cash from this party today: barred, s.186",IF(T122&gt;=200000,"₹2,00,000 or more in cash for this event or order: barred, s.186","OK"))))))))))))))))</f>
        <v/>
      </c>
      <c r="O122">
        <f>IF(F122="","",IFERROR(VLOOKUP(F122,Lists!$A$2:$B$22,2,FALSE),"?"))</f>
        <v/>
      </c>
      <c r="P122">
        <f>IF(OR(O122&lt;&gt;"E",N(I122)=0),0,SUMIFS($I$16:$I$315,$B$16:$B$315,B122,$D$16:$D$315,D122,$O$16:$O$315,"E"))</f>
        <v/>
      </c>
      <c r="Q122">
        <f>IF(OR(O122&lt;&gt;"F",N(I122)=0),0,SUMIFS($I$16:$I$315,$B$16:$B$315,B122,$D$16:$D$315,D122,$O$16:$O$315,"F"))</f>
        <v/>
      </c>
      <c r="R122">
        <f>IF(OR(O122&lt;&gt;"A",N(I122)=0),0,SUMIFS($I$16:$I$315,$B$16:$B$315,B122,$D$16:$D$315,D122,$O$16:$O$315,"A"))</f>
        <v/>
      </c>
      <c r="S122">
        <f>IF(OR(O122&lt;&gt;"S",N(G122)=0),0,SUMIFS($G$16:$G$315,$B$16:$B$315,B122,$D$16:$D$315,D122,$O$16:$O$315,"S"))</f>
        <v/>
      </c>
      <c r="T122">
        <f>IF(OR(O122&lt;&gt;"S",E122="",N(G122)=0),0,SUMIFS($G$16:$G$315,$E$16:$E$315,E122,$O$16:$O$315,"S"))</f>
        <v/>
      </c>
      <c r="U122">
        <f>IF(O122="C2",0,N(G122))</f>
        <v/>
      </c>
      <c r="V122">
        <f>IF(O122="C1",0,N(I122))</f>
        <v/>
      </c>
      <c r="W122">
        <f>IF(O122="C1",0,N(H122))</f>
        <v/>
      </c>
      <c r="X122">
        <f>IF(O122="C2",0,N(J122))</f>
        <v/>
      </c>
      <c r="Y122">
        <f>IF(OR(M122="",M122="OK"),0,1)</f>
        <v/>
      </c>
    </row>
    <row r="123">
      <c r="B123" s="21" t="n"/>
      <c r="C123" s="22" t="n"/>
      <c r="D123" s="14" t="n"/>
      <c r="E123" s="22" t="n"/>
      <c r="F123" s="14" t="n"/>
      <c r="G123" s="23" t="n"/>
      <c r="H123" s="23" t="n"/>
      <c r="I123" s="23" t="n"/>
      <c r="J123" s="23" t="n"/>
      <c r="K123" s="24">
        <f>IF(COUNT(G123:J123)=0,"",N($E$8)+SUM(G$16:G123)-SUM(I$16:I123))</f>
        <v/>
      </c>
      <c r="L123" s="24">
        <f>IF(COUNT(G123:J123)=0,"",N($E$9)+SUM(H$16:H123)-SUM(J$16:J123))</f>
        <v/>
      </c>
      <c r="M123" s="25">
        <f>IF(COUNT(G123:J123)=0,"",IF(B123="","Enter the date",IF(D123="","Enter who was paid or who paid",IF(F123="","Pick a head of account",IF(O123="?","Pick a head from the list",IF(AND(O123&lt;&gt;"C1",O123&lt;&gt;"C2",N(G123)+N(H123)&gt;0,N(I123)+N(J123)&gt;0),"Put money in and money out on separate rows",IF(K123&lt;0,"Cash in hand below zero: an entry is missing or wrong",IF(AND(O123="C1",ROUND(N(I123)-N(H123),2)&lt;&gt;0),"Cash deposited: cash out and bank in should be equal",IF(AND(O123="C2",ROUND(N(J123)-N(G123),2)&lt;&gt;0),"Cash withdrawn: bank out and cash in should be equal",IF(P123&gt;10000,"Cash paid to this party today is over ₹10,000: not deductible, s.36(4)",IF(Q123&gt;35000,"Cash freight to this transporter today is over ₹35,000: not deductible, s.36(6)",IF(R123&gt;10000,"Asset paid in cash over ₹10,000 today: left out of its cost, s.39(2)",IF(AND(O123="T",N(G123)&gt;=20000),"Loan of ₹20,000 or more taken in cash: barred, s.185",IF(AND(O123="L",N(I123)&gt;=20000),"Loan of ₹20,000 or more repaid in cash: barred, s.188",IF(S123&gt;=200000,"₹2,00,000 or more in cash from this party today: barred, s.186",IF(T123&gt;=200000,"₹2,00,000 or more in cash for this event or order: barred, s.186","OK"))))))))))))))))</f>
        <v/>
      </c>
      <c r="O123">
        <f>IF(F123="","",IFERROR(VLOOKUP(F123,Lists!$A$2:$B$22,2,FALSE),"?"))</f>
        <v/>
      </c>
      <c r="P123">
        <f>IF(OR(O123&lt;&gt;"E",N(I123)=0),0,SUMIFS($I$16:$I$315,$B$16:$B$315,B123,$D$16:$D$315,D123,$O$16:$O$315,"E"))</f>
        <v/>
      </c>
      <c r="Q123">
        <f>IF(OR(O123&lt;&gt;"F",N(I123)=0),0,SUMIFS($I$16:$I$315,$B$16:$B$315,B123,$D$16:$D$315,D123,$O$16:$O$315,"F"))</f>
        <v/>
      </c>
      <c r="R123">
        <f>IF(OR(O123&lt;&gt;"A",N(I123)=0),0,SUMIFS($I$16:$I$315,$B$16:$B$315,B123,$D$16:$D$315,D123,$O$16:$O$315,"A"))</f>
        <v/>
      </c>
      <c r="S123">
        <f>IF(OR(O123&lt;&gt;"S",N(G123)=0),0,SUMIFS($G$16:$G$315,$B$16:$B$315,B123,$D$16:$D$315,D123,$O$16:$O$315,"S"))</f>
        <v/>
      </c>
      <c r="T123">
        <f>IF(OR(O123&lt;&gt;"S",E123="",N(G123)=0),0,SUMIFS($G$16:$G$315,$E$16:$E$315,E123,$O$16:$O$315,"S"))</f>
        <v/>
      </c>
      <c r="U123">
        <f>IF(O123="C2",0,N(G123))</f>
        <v/>
      </c>
      <c r="V123">
        <f>IF(O123="C1",0,N(I123))</f>
        <v/>
      </c>
      <c r="W123">
        <f>IF(O123="C1",0,N(H123))</f>
        <v/>
      </c>
      <c r="X123">
        <f>IF(O123="C2",0,N(J123))</f>
        <v/>
      </c>
      <c r="Y123">
        <f>IF(OR(M123="",M123="OK"),0,1)</f>
        <v/>
      </c>
    </row>
    <row r="124">
      <c r="B124" s="21" t="n"/>
      <c r="C124" s="22" t="n"/>
      <c r="D124" s="14" t="n"/>
      <c r="E124" s="22" t="n"/>
      <c r="F124" s="14" t="n"/>
      <c r="G124" s="23" t="n"/>
      <c r="H124" s="23" t="n"/>
      <c r="I124" s="23" t="n"/>
      <c r="J124" s="23" t="n"/>
      <c r="K124" s="24">
        <f>IF(COUNT(G124:J124)=0,"",N($E$8)+SUM(G$16:G124)-SUM(I$16:I124))</f>
        <v/>
      </c>
      <c r="L124" s="24">
        <f>IF(COUNT(G124:J124)=0,"",N($E$9)+SUM(H$16:H124)-SUM(J$16:J124))</f>
        <v/>
      </c>
      <c r="M124" s="25">
        <f>IF(COUNT(G124:J124)=0,"",IF(B124="","Enter the date",IF(D124="","Enter who was paid or who paid",IF(F124="","Pick a head of account",IF(O124="?","Pick a head from the list",IF(AND(O124&lt;&gt;"C1",O124&lt;&gt;"C2",N(G124)+N(H124)&gt;0,N(I124)+N(J124)&gt;0),"Put money in and money out on separate rows",IF(K124&lt;0,"Cash in hand below zero: an entry is missing or wrong",IF(AND(O124="C1",ROUND(N(I124)-N(H124),2)&lt;&gt;0),"Cash deposited: cash out and bank in should be equal",IF(AND(O124="C2",ROUND(N(J124)-N(G124),2)&lt;&gt;0),"Cash withdrawn: bank out and cash in should be equal",IF(P124&gt;10000,"Cash paid to this party today is over ₹10,000: not deductible, s.36(4)",IF(Q124&gt;35000,"Cash freight to this transporter today is over ₹35,000: not deductible, s.36(6)",IF(R124&gt;10000,"Asset paid in cash over ₹10,000 today: left out of its cost, s.39(2)",IF(AND(O124="T",N(G124)&gt;=20000),"Loan of ₹20,000 or more taken in cash: barred, s.185",IF(AND(O124="L",N(I124)&gt;=20000),"Loan of ₹20,000 or more repaid in cash: barred, s.188",IF(S124&gt;=200000,"₹2,00,000 or more in cash from this party today: barred, s.186",IF(T124&gt;=200000,"₹2,00,000 or more in cash for this event or order: barred, s.186","OK"))))))))))))))))</f>
        <v/>
      </c>
      <c r="O124">
        <f>IF(F124="","",IFERROR(VLOOKUP(F124,Lists!$A$2:$B$22,2,FALSE),"?"))</f>
        <v/>
      </c>
      <c r="P124">
        <f>IF(OR(O124&lt;&gt;"E",N(I124)=0),0,SUMIFS($I$16:$I$315,$B$16:$B$315,B124,$D$16:$D$315,D124,$O$16:$O$315,"E"))</f>
        <v/>
      </c>
      <c r="Q124">
        <f>IF(OR(O124&lt;&gt;"F",N(I124)=0),0,SUMIFS($I$16:$I$315,$B$16:$B$315,B124,$D$16:$D$315,D124,$O$16:$O$315,"F"))</f>
        <v/>
      </c>
      <c r="R124">
        <f>IF(OR(O124&lt;&gt;"A",N(I124)=0),0,SUMIFS($I$16:$I$315,$B$16:$B$315,B124,$D$16:$D$315,D124,$O$16:$O$315,"A"))</f>
        <v/>
      </c>
      <c r="S124">
        <f>IF(OR(O124&lt;&gt;"S",N(G124)=0),0,SUMIFS($G$16:$G$315,$B$16:$B$315,B124,$D$16:$D$315,D124,$O$16:$O$315,"S"))</f>
        <v/>
      </c>
      <c r="T124">
        <f>IF(OR(O124&lt;&gt;"S",E124="",N(G124)=0),0,SUMIFS($G$16:$G$315,$E$16:$E$315,E124,$O$16:$O$315,"S"))</f>
        <v/>
      </c>
      <c r="U124">
        <f>IF(O124="C2",0,N(G124))</f>
        <v/>
      </c>
      <c r="V124">
        <f>IF(O124="C1",0,N(I124))</f>
        <v/>
      </c>
      <c r="W124">
        <f>IF(O124="C1",0,N(H124))</f>
        <v/>
      </c>
      <c r="X124">
        <f>IF(O124="C2",0,N(J124))</f>
        <v/>
      </c>
      <c r="Y124">
        <f>IF(OR(M124="",M124="OK"),0,1)</f>
        <v/>
      </c>
    </row>
    <row r="125">
      <c r="B125" s="21" t="n"/>
      <c r="C125" s="22" t="n"/>
      <c r="D125" s="14" t="n"/>
      <c r="E125" s="22" t="n"/>
      <c r="F125" s="14" t="n"/>
      <c r="G125" s="23" t="n"/>
      <c r="H125" s="23" t="n"/>
      <c r="I125" s="23" t="n"/>
      <c r="J125" s="23" t="n"/>
      <c r="K125" s="24">
        <f>IF(COUNT(G125:J125)=0,"",N($E$8)+SUM(G$16:G125)-SUM(I$16:I125))</f>
        <v/>
      </c>
      <c r="L125" s="24">
        <f>IF(COUNT(G125:J125)=0,"",N($E$9)+SUM(H$16:H125)-SUM(J$16:J125))</f>
        <v/>
      </c>
      <c r="M125" s="25">
        <f>IF(COUNT(G125:J125)=0,"",IF(B125="","Enter the date",IF(D125="","Enter who was paid or who paid",IF(F125="","Pick a head of account",IF(O125="?","Pick a head from the list",IF(AND(O125&lt;&gt;"C1",O125&lt;&gt;"C2",N(G125)+N(H125)&gt;0,N(I125)+N(J125)&gt;0),"Put money in and money out on separate rows",IF(K125&lt;0,"Cash in hand below zero: an entry is missing or wrong",IF(AND(O125="C1",ROUND(N(I125)-N(H125),2)&lt;&gt;0),"Cash deposited: cash out and bank in should be equal",IF(AND(O125="C2",ROUND(N(J125)-N(G125),2)&lt;&gt;0),"Cash withdrawn: bank out and cash in should be equal",IF(P125&gt;10000,"Cash paid to this party today is over ₹10,000: not deductible, s.36(4)",IF(Q125&gt;35000,"Cash freight to this transporter today is over ₹35,000: not deductible, s.36(6)",IF(R125&gt;10000,"Asset paid in cash over ₹10,000 today: left out of its cost, s.39(2)",IF(AND(O125="T",N(G125)&gt;=20000),"Loan of ₹20,000 or more taken in cash: barred, s.185",IF(AND(O125="L",N(I125)&gt;=20000),"Loan of ₹20,000 or more repaid in cash: barred, s.188",IF(S125&gt;=200000,"₹2,00,000 or more in cash from this party today: barred, s.186",IF(T125&gt;=200000,"₹2,00,000 or more in cash for this event or order: barred, s.186","OK"))))))))))))))))</f>
        <v/>
      </c>
      <c r="O125">
        <f>IF(F125="","",IFERROR(VLOOKUP(F125,Lists!$A$2:$B$22,2,FALSE),"?"))</f>
        <v/>
      </c>
      <c r="P125">
        <f>IF(OR(O125&lt;&gt;"E",N(I125)=0),0,SUMIFS($I$16:$I$315,$B$16:$B$315,B125,$D$16:$D$315,D125,$O$16:$O$315,"E"))</f>
        <v/>
      </c>
      <c r="Q125">
        <f>IF(OR(O125&lt;&gt;"F",N(I125)=0),0,SUMIFS($I$16:$I$315,$B$16:$B$315,B125,$D$16:$D$315,D125,$O$16:$O$315,"F"))</f>
        <v/>
      </c>
      <c r="R125">
        <f>IF(OR(O125&lt;&gt;"A",N(I125)=0),0,SUMIFS($I$16:$I$315,$B$16:$B$315,B125,$D$16:$D$315,D125,$O$16:$O$315,"A"))</f>
        <v/>
      </c>
      <c r="S125">
        <f>IF(OR(O125&lt;&gt;"S",N(G125)=0),0,SUMIFS($G$16:$G$315,$B$16:$B$315,B125,$D$16:$D$315,D125,$O$16:$O$315,"S"))</f>
        <v/>
      </c>
      <c r="T125">
        <f>IF(OR(O125&lt;&gt;"S",E125="",N(G125)=0),0,SUMIFS($G$16:$G$315,$E$16:$E$315,E125,$O$16:$O$315,"S"))</f>
        <v/>
      </c>
      <c r="U125">
        <f>IF(O125="C2",0,N(G125))</f>
        <v/>
      </c>
      <c r="V125">
        <f>IF(O125="C1",0,N(I125))</f>
        <v/>
      </c>
      <c r="W125">
        <f>IF(O125="C1",0,N(H125))</f>
        <v/>
      </c>
      <c r="X125">
        <f>IF(O125="C2",0,N(J125))</f>
        <v/>
      </c>
      <c r="Y125">
        <f>IF(OR(M125="",M125="OK"),0,1)</f>
        <v/>
      </c>
    </row>
    <row r="126">
      <c r="B126" s="21" t="n"/>
      <c r="C126" s="22" t="n"/>
      <c r="D126" s="14" t="n"/>
      <c r="E126" s="22" t="n"/>
      <c r="F126" s="14" t="n"/>
      <c r="G126" s="23" t="n"/>
      <c r="H126" s="23" t="n"/>
      <c r="I126" s="23" t="n"/>
      <c r="J126" s="23" t="n"/>
      <c r="K126" s="24">
        <f>IF(COUNT(G126:J126)=0,"",N($E$8)+SUM(G$16:G126)-SUM(I$16:I126))</f>
        <v/>
      </c>
      <c r="L126" s="24">
        <f>IF(COUNT(G126:J126)=0,"",N($E$9)+SUM(H$16:H126)-SUM(J$16:J126))</f>
        <v/>
      </c>
      <c r="M126" s="25">
        <f>IF(COUNT(G126:J126)=0,"",IF(B126="","Enter the date",IF(D126="","Enter who was paid or who paid",IF(F126="","Pick a head of account",IF(O126="?","Pick a head from the list",IF(AND(O126&lt;&gt;"C1",O126&lt;&gt;"C2",N(G126)+N(H126)&gt;0,N(I126)+N(J126)&gt;0),"Put money in and money out on separate rows",IF(K126&lt;0,"Cash in hand below zero: an entry is missing or wrong",IF(AND(O126="C1",ROUND(N(I126)-N(H126),2)&lt;&gt;0),"Cash deposited: cash out and bank in should be equal",IF(AND(O126="C2",ROUND(N(J126)-N(G126),2)&lt;&gt;0),"Cash withdrawn: bank out and cash in should be equal",IF(P126&gt;10000,"Cash paid to this party today is over ₹10,000: not deductible, s.36(4)",IF(Q126&gt;35000,"Cash freight to this transporter today is over ₹35,000: not deductible, s.36(6)",IF(R126&gt;10000,"Asset paid in cash over ₹10,000 today: left out of its cost, s.39(2)",IF(AND(O126="T",N(G126)&gt;=20000),"Loan of ₹20,000 or more taken in cash: barred, s.185",IF(AND(O126="L",N(I126)&gt;=20000),"Loan of ₹20,000 or more repaid in cash: barred, s.188",IF(S126&gt;=200000,"₹2,00,000 or more in cash from this party today: barred, s.186",IF(T126&gt;=200000,"₹2,00,000 or more in cash for this event or order: barred, s.186","OK"))))))))))))))))</f>
        <v/>
      </c>
      <c r="O126">
        <f>IF(F126="","",IFERROR(VLOOKUP(F126,Lists!$A$2:$B$22,2,FALSE),"?"))</f>
        <v/>
      </c>
      <c r="P126">
        <f>IF(OR(O126&lt;&gt;"E",N(I126)=0),0,SUMIFS($I$16:$I$315,$B$16:$B$315,B126,$D$16:$D$315,D126,$O$16:$O$315,"E"))</f>
        <v/>
      </c>
      <c r="Q126">
        <f>IF(OR(O126&lt;&gt;"F",N(I126)=0),0,SUMIFS($I$16:$I$315,$B$16:$B$315,B126,$D$16:$D$315,D126,$O$16:$O$315,"F"))</f>
        <v/>
      </c>
      <c r="R126">
        <f>IF(OR(O126&lt;&gt;"A",N(I126)=0),0,SUMIFS($I$16:$I$315,$B$16:$B$315,B126,$D$16:$D$315,D126,$O$16:$O$315,"A"))</f>
        <v/>
      </c>
      <c r="S126">
        <f>IF(OR(O126&lt;&gt;"S",N(G126)=0),0,SUMIFS($G$16:$G$315,$B$16:$B$315,B126,$D$16:$D$315,D126,$O$16:$O$315,"S"))</f>
        <v/>
      </c>
      <c r="T126">
        <f>IF(OR(O126&lt;&gt;"S",E126="",N(G126)=0),0,SUMIFS($G$16:$G$315,$E$16:$E$315,E126,$O$16:$O$315,"S"))</f>
        <v/>
      </c>
      <c r="U126">
        <f>IF(O126="C2",0,N(G126))</f>
        <v/>
      </c>
      <c r="V126">
        <f>IF(O126="C1",0,N(I126))</f>
        <v/>
      </c>
      <c r="W126">
        <f>IF(O126="C1",0,N(H126))</f>
        <v/>
      </c>
      <c r="X126">
        <f>IF(O126="C2",0,N(J126))</f>
        <v/>
      </c>
      <c r="Y126">
        <f>IF(OR(M126="",M126="OK"),0,1)</f>
        <v/>
      </c>
    </row>
    <row r="127">
      <c r="B127" s="21" t="n"/>
      <c r="C127" s="22" t="n"/>
      <c r="D127" s="14" t="n"/>
      <c r="E127" s="22" t="n"/>
      <c r="F127" s="14" t="n"/>
      <c r="G127" s="23" t="n"/>
      <c r="H127" s="23" t="n"/>
      <c r="I127" s="23" t="n"/>
      <c r="J127" s="23" t="n"/>
      <c r="K127" s="24">
        <f>IF(COUNT(G127:J127)=0,"",N($E$8)+SUM(G$16:G127)-SUM(I$16:I127))</f>
        <v/>
      </c>
      <c r="L127" s="24">
        <f>IF(COUNT(G127:J127)=0,"",N($E$9)+SUM(H$16:H127)-SUM(J$16:J127))</f>
        <v/>
      </c>
      <c r="M127" s="25">
        <f>IF(COUNT(G127:J127)=0,"",IF(B127="","Enter the date",IF(D127="","Enter who was paid or who paid",IF(F127="","Pick a head of account",IF(O127="?","Pick a head from the list",IF(AND(O127&lt;&gt;"C1",O127&lt;&gt;"C2",N(G127)+N(H127)&gt;0,N(I127)+N(J127)&gt;0),"Put money in and money out on separate rows",IF(K127&lt;0,"Cash in hand below zero: an entry is missing or wrong",IF(AND(O127="C1",ROUND(N(I127)-N(H127),2)&lt;&gt;0),"Cash deposited: cash out and bank in should be equal",IF(AND(O127="C2",ROUND(N(J127)-N(G127),2)&lt;&gt;0),"Cash withdrawn: bank out and cash in should be equal",IF(P127&gt;10000,"Cash paid to this party today is over ₹10,000: not deductible, s.36(4)",IF(Q127&gt;35000,"Cash freight to this transporter today is over ₹35,000: not deductible, s.36(6)",IF(R127&gt;10000,"Asset paid in cash over ₹10,000 today: left out of its cost, s.39(2)",IF(AND(O127="T",N(G127)&gt;=20000),"Loan of ₹20,000 or more taken in cash: barred, s.185",IF(AND(O127="L",N(I127)&gt;=20000),"Loan of ₹20,000 or more repaid in cash: barred, s.188",IF(S127&gt;=200000,"₹2,00,000 or more in cash from this party today: barred, s.186",IF(T127&gt;=200000,"₹2,00,000 or more in cash for this event or order: barred, s.186","OK"))))))))))))))))</f>
        <v/>
      </c>
      <c r="O127">
        <f>IF(F127="","",IFERROR(VLOOKUP(F127,Lists!$A$2:$B$22,2,FALSE),"?"))</f>
        <v/>
      </c>
      <c r="P127">
        <f>IF(OR(O127&lt;&gt;"E",N(I127)=0),0,SUMIFS($I$16:$I$315,$B$16:$B$315,B127,$D$16:$D$315,D127,$O$16:$O$315,"E"))</f>
        <v/>
      </c>
      <c r="Q127">
        <f>IF(OR(O127&lt;&gt;"F",N(I127)=0),0,SUMIFS($I$16:$I$315,$B$16:$B$315,B127,$D$16:$D$315,D127,$O$16:$O$315,"F"))</f>
        <v/>
      </c>
      <c r="R127">
        <f>IF(OR(O127&lt;&gt;"A",N(I127)=0),0,SUMIFS($I$16:$I$315,$B$16:$B$315,B127,$D$16:$D$315,D127,$O$16:$O$315,"A"))</f>
        <v/>
      </c>
      <c r="S127">
        <f>IF(OR(O127&lt;&gt;"S",N(G127)=0),0,SUMIFS($G$16:$G$315,$B$16:$B$315,B127,$D$16:$D$315,D127,$O$16:$O$315,"S"))</f>
        <v/>
      </c>
      <c r="T127">
        <f>IF(OR(O127&lt;&gt;"S",E127="",N(G127)=0),0,SUMIFS($G$16:$G$315,$E$16:$E$315,E127,$O$16:$O$315,"S"))</f>
        <v/>
      </c>
      <c r="U127">
        <f>IF(O127="C2",0,N(G127))</f>
        <v/>
      </c>
      <c r="V127">
        <f>IF(O127="C1",0,N(I127))</f>
        <v/>
      </c>
      <c r="W127">
        <f>IF(O127="C1",0,N(H127))</f>
        <v/>
      </c>
      <c r="X127">
        <f>IF(O127="C2",0,N(J127))</f>
        <v/>
      </c>
      <c r="Y127">
        <f>IF(OR(M127="",M127="OK"),0,1)</f>
        <v/>
      </c>
    </row>
    <row r="128">
      <c r="B128" s="21" t="n"/>
      <c r="C128" s="22" t="n"/>
      <c r="D128" s="14" t="n"/>
      <c r="E128" s="22" t="n"/>
      <c r="F128" s="14" t="n"/>
      <c r="G128" s="23" t="n"/>
      <c r="H128" s="23" t="n"/>
      <c r="I128" s="23" t="n"/>
      <c r="J128" s="23" t="n"/>
      <c r="K128" s="24">
        <f>IF(COUNT(G128:J128)=0,"",N($E$8)+SUM(G$16:G128)-SUM(I$16:I128))</f>
        <v/>
      </c>
      <c r="L128" s="24">
        <f>IF(COUNT(G128:J128)=0,"",N($E$9)+SUM(H$16:H128)-SUM(J$16:J128))</f>
        <v/>
      </c>
      <c r="M128" s="25">
        <f>IF(COUNT(G128:J128)=0,"",IF(B128="","Enter the date",IF(D128="","Enter who was paid or who paid",IF(F128="","Pick a head of account",IF(O128="?","Pick a head from the list",IF(AND(O128&lt;&gt;"C1",O128&lt;&gt;"C2",N(G128)+N(H128)&gt;0,N(I128)+N(J128)&gt;0),"Put money in and money out on separate rows",IF(K128&lt;0,"Cash in hand below zero: an entry is missing or wrong",IF(AND(O128="C1",ROUND(N(I128)-N(H128),2)&lt;&gt;0),"Cash deposited: cash out and bank in should be equal",IF(AND(O128="C2",ROUND(N(J128)-N(G128),2)&lt;&gt;0),"Cash withdrawn: bank out and cash in should be equal",IF(P128&gt;10000,"Cash paid to this party today is over ₹10,000: not deductible, s.36(4)",IF(Q128&gt;35000,"Cash freight to this transporter today is over ₹35,000: not deductible, s.36(6)",IF(R128&gt;10000,"Asset paid in cash over ₹10,000 today: left out of its cost, s.39(2)",IF(AND(O128="T",N(G128)&gt;=20000),"Loan of ₹20,000 or more taken in cash: barred, s.185",IF(AND(O128="L",N(I128)&gt;=20000),"Loan of ₹20,000 or more repaid in cash: barred, s.188",IF(S128&gt;=200000,"₹2,00,000 or more in cash from this party today: barred, s.186",IF(T128&gt;=200000,"₹2,00,000 or more in cash for this event or order: barred, s.186","OK"))))))))))))))))</f>
        <v/>
      </c>
      <c r="O128">
        <f>IF(F128="","",IFERROR(VLOOKUP(F128,Lists!$A$2:$B$22,2,FALSE),"?"))</f>
        <v/>
      </c>
      <c r="P128">
        <f>IF(OR(O128&lt;&gt;"E",N(I128)=0),0,SUMIFS($I$16:$I$315,$B$16:$B$315,B128,$D$16:$D$315,D128,$O$16:$O$315,"E"))</f>
        <v/>
      </c>
      <c r="Q128">
        <f>IF(OR(O128&lt;&gt;"F",N(I128)=0),0,SUMIFS($I$16:$I$315,$B$16:$B$315,B128,$D$16:$D$315,D128,$O$16:$O$315,"F"))</f>
        <v/>
      </c>
      <c r="R128">
        <f>IF(OR(O128&lt;&gt;"A",N(I128)=0),0,SUMIFS($I$16:$I$315,$B$16:$B$315,B128,$D$16:$D$315,D128,$O$16:$O$315,"A"))</f>
        <v/>
      </c>
      <c r="S128">
        <f>IF(OR(O128&lt;&gt;"S",N(G128)=0),0,SUMIFS($G$16:$G$315,$B$16:$B$315,B128,$D$16:$D$315,D128,$O$16:$O$315,"S"))</f>
        <v/>
      </c>
      <c r="T128">
        <f>IF(OR(O128&lt;&gt;"S",E128="",N(G128)=0),0,SUMIFS($G$16:$G$315,$E$16:$E$315,E128,$O$16:$O$315,"S"))</f>
        <v/>
      </c>
      <c r="U128">
        <f>IF(O128="C2",0,N(G128))</f>
        <v/>
      </c>
      <c r="V128">
        <f>IF(O128="C1",0,N(I128))</f>
        <v/>
      </c>
      <c r="W128">
        <f>IF(O128="C1",0,N(H128))</f>
        <v/>
      </c>
      <c r="X128">
        <f>IF(O128="C2",0,N(J128))</f>
        <v/>
      </c>
      <c r="Y128">
        <f>IF(OR(M128="",M128="OK"),0,1)</f>
        <v/>
      </c>
    </row>
    <row r="129">
      <c r="B129" s="21" t="n"/>
      <c r="C129" s="22" t="n"/>
      <c r="D129" s="14" t="n"/>
      <c r="E129" s="22" t="n"/>
      <c r="F129" s="14" t="n"/>
      <c r="G129" s="23" t="n"/>
      <c r="H129" s="23" t="n"/>
      <c r="I129" s="23" t="n"/>
      <c r="J129" s="23" t="n"/>
      <c r="K129" s="24">
        <f>IF(COUNT(G129:J129)=0,"",N($E$8)+SUM(G$16:G129)-SUM(I$16:I129))</f>
        <v/>
      </c>
      <c r="L129" s="24">
        <f>IF(COUNT(G129:J129)=0,"",N($E$9)+SUM(H$16:H129)-SUM(J$16:J129))</f>
        <v/>
      </c>
      <c r="M129" s="25">
        <f>IF(COUNT(G129:J129)=0,"",IF(B129="","Enter the date",IF(D129="","Enter who was paid or who paid",IF(F129="","Pick a head of account",IF(O129="?","Pick a head from the list",IF(AND(O129&lt;&gt;"C1",O129&lt;&gt;"C2",N(G129)+N(H129)&gt;0,N(I129)+N(J129)&gt;0),"Put money in and money out on separate rows",IF(K129&lt;0,"Cash in hand below zero: an entry is missing or wrong",IF(AND(O129="C1",ROUND(N(I129)-N(H129),2)&lt;&gt;0),"Cash deposited: cash out and bank in should be equal",IF(AND(O129="C2",ROUND(N(J129)-N(G129),2)&lt;&gt;0),"Cash withdrawn: bank out and cash in should be equal",IF(P129&gt;10000,"Cash paid to this party today is over ₹10,000: not deductible, s.36(4)",IF(Q129&gt;35000,"Cash freight to this transporter today is over ₹35,000: not deductible, s.36(6)",IF(R129&gt;10000,"Asset paid in cash over ₹10,000 today: left out of its cost, s.39(2)",IF(AND(O129="T",N(G129)&gt;=20000),"Loan of ₹20,000 or more taken in cash: barred, s.185",IF(AND(O129="L",N(I129)&gt;=20000),"Loan of ₹20,000 or more repaid in cash: barred, s.188",IF(S129&gt;=200000,"₹2,00,000 or more in cash from this party today: barred, s.186",IF(T129&gt;=200000,"₹2,00,000 or more in cash for this event or order: barred, s.186","OK"))))))))))))))))</f>
        <v/>
      </c>
      <c r="O129">
        <f>IF(F129="","",IFERROR(VLOOKUP(F129,Lists!$A$2:$B$22,2,FALSE),"?"))</f>
        <v/>
      </c>
      <c r="P129">
        <f>IF(OR(O129&lt;&gt;"E",N(I129)=0),0,SUMIFS($I$16:$I$315,$B$16:$B$315,B129,$D$16:$D$315,D129,$O$16:$O$315,"E"))</f>
        <v/>
      </c>
      <c r="Q129">
        <f>IF(OR(O129&lt;&gt;"F",N(I129)=0),0,SUMIFS($I$16:$I$315,$B$16:$B$315,B129,$D$16:$D$315,D129,$O$16:$O$315,"F"))</f>
        <v/>
      </c>
      <c r="R129">
        <f>IF(OR(O129&lt;&gt;"A",N(I129)=0),0,SUMIFS($I$16:$I$315,$B$16:$B$315,B129,$D$16:$D$315,D129,$O$16:$O$315,"A"))</f>
        <v/>
      </c>
      <c r="S129">
        <f>IF(OR(O129&lt;&gt;"S",N(G129)=0),0,SUMIFS($G$16:$G$315,$B$16:$B$315,B129,$D$16:$D$315,D129,$O$16:$O$315,"S"))</f>
        <v/>
      </c>
      <c r="T129">
        <f>IF(OR(O129&lt;&gt;"S",E129="",N(G129)=0),0,SUMIFS($G$16:$G$315,$E$16:$E$315,E129,$O$16:$O$315,"S"))</f>
        <v/>
      </c>
      <c r="U129">
        <f>IF(O129="C2",0,N(G129))</f>
        <v/>
      </c>
      <c r="V129">
        <f>IF(O129="C1",0,N(I129))</f>
        <v/>
      </c>
      <c r="W129">
        <f>IF(O129="C1",0,N(H129))</f>
        <v/>
      </c>
      <c r="X129">
        <f>IF(O129="C2",0,N(J129))</f>
        <v/>
      </c>
      <c r="Y129">
        <f>IF(OR(M129="",M129="OK"),0,1)</f>
        <v/>
      </c>
    </row>
    <row r="130">
      <c r="B130" s="21" t="n"/>
      <c r="C130" s="22" t="n"/>
      <c r="D130" s="14" t="n"/>
      <c r="E130" s="22" t="n"/>
      <c r="F130" s="14" t="n"/>
      <c r="G130" s="23" t="n"/>
      <c r="H130" s="23" t="n"/>
      <c r="I130" s="23" t="n"/>
      <c r="J130" s="23" t="n"/>
      <c r="K130" s="24">
        <f>IF(COUNT(G130:J130)=0,"",N($E$8)+SUM(G$16:G130)-SUM(I$16:I130))</f>
        <v/>
      </c>
      <c r="L130" s="24">
        <f>IF(COUNT(G130:J130)=0,"",N($E$9)+SUM(H$16:H130)-SUM(J$16:J130))</f>
        <v/>
      </c>
      <c r="M130" s="25">
        <f>IF(COUNT(G130:J130)=0,"",IF(B130="","Enter the date",IF(D130="","Enter who was paid or who paid",IF(F130="","Pick a head of account",IF(O130="?","Pick a head from the list",IF(AND(O130&lt;&gt;"C1",O130&lt;&gt;"C2",N(G130)+N(H130)&gt;0,N(I130)+N(J130)&gt;0),"Put money in and money out on separate rows",IF(K130&lt;0,"Cash in hand below zero: an entry is missing or wrong",IF(AND(O130="C1",ROUND(N(I130)-N(H130),2)&lt;&gt;0),"Cash deposited: cash out and bank in should be equal",IF(AND(O130="C2",ROUND(N(J130)-N(G130),2)&lt;&gt;0),"Cash withdrawn: bank out and cash in should be equal",IF(P130&gt;10000,"Cash paid to this party today is over ₹10,000: not deductible, s.36(4)",IF(Q130&gt;35000,"Cash freight to this transporter today is over ₹35,000: not deductible, s.36(6)",IF(R130&gt;10000,"Asset paid in cash over ₹10,000 today: left out of its cost, s.39(2)",IF(AND(O130="T",N(G130)&gt;=20000),"Loan of ₹20,000 or more taken in cash: barred, s.185",IF(AND(O130="L",N(I130)&gt;=20000),"Loan of ₹20,000 or more repaid in cash: barred, s.188",IF(S130&gt;=200000,"₹2,00,000 or more in cash from this party today: barred, s.186",IF(T130&gt;=200000,"₹2,00,000 or more in cash for this event or order: barred, s.186","OK"))))))))))))))))</f>
        <v/>
      </c>
      <c r="O130">
        <f>IF(F130="","",IFERROR(VLOOKUP(F130,Lists!$A$2:$B$22,2,FALSE),"?"))</f>
        <v/>
      </c>
      <c r="P130">
        <f>IF(OR(O130&lt;&gt;"E",N(I130)=0),0,SUMIFS($I$16:$I$315,$B$16:$B$315,B130,$D$16:$D$315,D130,$O$16:$O$315,"E"))</f>
        <v/>
      </c>
      <c r="Q130">
        <f>IF(OR(O130&lt;&gt;"F",N(I130)=0),0,SUMIFS($I$16:$I$315,$B$16:$B$315,B130,$D$16:$D$315,D130,$O$16:$O$315,"F"))</f>
        <v/>
      </c>
      <c r="R130">
        <f>IF(OR(O130&lt;&gt;"A",N(I130)=0),0,SUMIFS($I$16:$I$315,$B$16:$B$315,B130,$D$16:$D$315,D130,$O$16:$O$315,"A"))</f>
        <v/>
      </c>
      <c r="S130">
        <f>IF(OR(O130&lt;&gt;"S",N(G130)=0),0,SUMIFS($G$16:$G$315,$B$16:$B$315,B130,$D$16:$D$315,D130,$O$16:$O$315,"S"))</f>
        <v/>
      </c>
      <c r="T130">
        <f>IF(OR(O130&lt;&gt;"S",E130="",N(G130)=0),0,SUMIFS($G$16:$G$315,$E$16:$E$315,E130,$O$16:$O$315,"S"))</f>
        <v/>
      </c>
      <c r="U130">
        <f>IF(O130="C2",0,N(G130))</f>
        <v/>
      </c>
      <c r="V130">
        <f>IF(O130="C1",0,N(I130))</f>
        <v/>
      </c>
      <c r="W130">
        <f>IF(O130="C1",0,N(H130))</f>
        <v/>
      </c>
      <c r="X130">
        <f>IF(O130="C2",0,N(J130))</f>
        <v/>
      </c>
      <c r="Y130">
        <f>IF(OR(M130="",M130="OK"),0,1)</f>
        <v/>
      </c>
    </row>
    <row r="131">
      <c r="B131" s="21" t="n"/>
      <c r="C131" s="22" t="n"/>
      <c r="D131" s="14" t="n"/>
      <c r="E131" s="22" t="n"/>
      <c r="F131" s="14" t="n"/>
      <c r="G131" s="23" t="n"/>
      <c r="H131" s="23" t="n"/>
      <c r="I131" s="23" t="n"/>
      <c r="J131" s="23" t="n"/>
      <c r="K131" s="24">
        <f>IF(COUNT(G131:J131)=0,"",N($E$8)+SUM(G$16:G131)-SUM(I$16:I131))</f>
        <v/>
      </c>
      <c r="L131" s="24">
        <f>IF(COUNT(G131:J131)=0,"",N($E$9)+SUM(H$16:H131)-SUM(J$16:J131))</f>
        <v/>
      </c>
      <c r="M131" s="25">
        <f>IF(COUNT(G131:J131)=0,"",IF(B131="","Enter the date",IF(D131="","Enter who was paid or who paid",IF(F131="","Pick a head of account",IF(O131="?","Pick a head from the list",IF(AND(O131&lt;&gt;"C1",O131&lt;&gt;"C2",N(G131)+N(H131)&gt;0,N(I131)+N(J131)&gt;0),"Put money in and money out on separate rows",IF(K131&lt;0,"Cash in hand below zero: an entry is missing or wrong",IF(AND(O131="C1",ROUND(N(I131)-N(H131),2)&lt;&gt;0),"Cash deposited: cash out and bank in should be equal",IF(AND(O131="C2",ROUND(N(J131)-N(G131),2)&lt;&gt;0),"Cash withdrawn: bank out and cash in should be equal",IF(P131&gt;10000,"Cash paid to this party today is over ₹10,000: not deductible, s.36(4)",IF(Q131&gt;35000,"Cash freight to this transporter today is over ₹35,000: not deductible, s.36(6)",IF(R131&gt;10000,"Asset paid in cash over ₹10,000 today: left out of its cost, s.39(2)",IF(AND(O131="T",N(G131)&gt;=20000),"Loan of ₹20,000 or more taken in cash: barred, s.185",IF(AND(O131="L",N(I131)&gt;=20000),"Loan of ₹20,000 or more repaid in cash: barred, s.188",IF(S131&gt;=200000,"₹2,00,000 or more in cash from this party today: barred, s.186",IF(T131&gt;=200000,"₹2,00,000 or more in cash for this event or order: barred, s.186","OK"))))))))))))))))</f>
        <v/>
      </c>
      <c r="O131">
        <f>IF(F131="","",IFERROR(VLOOKUP(F131,Lists!$A$2:$B$22,2,FALSE),"?"))</f>
        <v/>
      </c>
      <c r="P131">
        <f>IF(OR(O131&lt;&gt;"E",N(I131)=0),0,SUMIFS($I$16:$I$315,$B$16:$B$315,B131,$D$16:$D$315,D131,$O$16:$O$315,"E"))</f>
        <v/>
      </c>
      <c r="Q131">
        <f>IF(OR(O131&lt;&gt;"F",N(I131)=0),0,SUMIFS($I$16:$I$315,$B$16:$B$315,B131,$D$16:$D$315,D131,$O$16:$O$315,"F"))</f>
        <v/>
      </c>
      <c r="R131">
        <f>IF(OR(O131&lt;&gt;"A",N(I131)=0),0,SUMIFS($I$16:$I$315,$B$16:$B$315,B131,$D$16:$D$315,D131,$O$16:$O$315,"A"))</f>
        <v/>
      </c>
      <c r="S131">
        <f>IF(OR(O131&lt;&gt;"S",N(G131)=0),0,SUMIFS($G$16:$G$315,$B$16:$B$315,B131,$D$16:$D$315,D131,$O$16:$O$315,"S"))</f>
        <v/>
      </c>
      <c r="T131">
        <f>IF(OR(O131&lt;&gt;"S",E131="",N(G131)=0),0,SUMIFS($G$16:$G$315,$E$16:$E$315,E131,$O$16:$O$315,"S"))</f>
        <v/>
      </c>
      <c r="U131">
        <f>IF(O131="C2",0,N(G131))</f>
        <v/>
      </c>
      <c r="V131">
        <f>IF(O131="C1",0,N(I131))</f>
        <v/>
      </c>
      <c r="W131">
        <f>IF(O131="C1",0,N(H131))</f>
        <v/>
      </c>
      <c r="X131">
        <f>IF(O131="C2",0,N(J131))</f>
        <v/>
      </c>
      <c r="Y131">
        <f>IF(OR(M131="",M131="OK"),0,1)</f>
        <v/>
      </c>
    </row>
    <row r="132">
      <c r="B132" s="21" t="n"/>
      <c r="C132" s="22" t="n"/>
      <c r="D132" s="14" t="n"/>
      <c r="E132" s="22" t="n"/>
      <c r="F132" s="14" t="n"/>
      <c r="G132" s="23" t="n"/>
      <c r="H132" s="23" t="n"/>
      <c r="I132" s="23" t="n"/>
      <c r="J132" s="23" t="n"/>
      <c r="K132" s="24">
        <f>IF(COUNT(G132:J132)=0,"",N($E$8)+SUM(G$16:G132)-SUM(I$16:I132))</f>
        <v/>
      </c>
      <c r="L132" s="24">
        <f>IF(COUNT(G132:J132)=0,"",N($E$9)+SUM(H$16:H132)-SUM(J$16:J132))</f>
        <v/>
      </c>
      <c r="M132" s="25">
        <f>IF(COUNT(G132:J132)=0,"",IF(B132="","Enter the date",IF(D132="","Enter who was paid or who paid",IF(F132="","Pick a head of account",IF(O132="?","Pick a head from the list",IF(AND(O132&lt;&gt;"C1",O132&lt;&gt;"C2",N(G132)+N(H132)&gt;0,N(I132)+N(J132)&gt;0),"Put money in and money out on separate rows",IF(K132&lt;0,"Cash in hand below zero: an entry is missing or wrong",IF(AND(O132="C1",ROUND(N(I132)-N(H132),2)&lt;&gt;0),"Cash deposited: cash out and bank in should be equal",IF(AND(O132="C2",ROUND(N(J132)-N(G132),2)&lt;&gt;0),"Cash withdrawn: bank out and cash in should be equal",IF(P132&gt;10000,"Cash paid to this party today is over ₹10,000: not deductible, s.36(4)",IF(Q132&gt;35000,"Cash freight to this transporter today is over ₹35,000: not deductible, s.36(6)",IF(R132&gt;10000,"Asset paid in cash over ₹10,000 today: left out of its cost, s.39(2)",IF(AND(O132="T",N(G132)&gt;=20000),"Loan of ₹20,000 or more taken in cash: barred, s.185",IF(AND(O132="L",N(I132)&gt;=20000),"Loan of ₹20,000 or more repaid in cash: barred, s.188",IF(S132&gt;=200000,"₹2,00,000 or more in cash from this party today: barred, s.186",IF(T132&gt;=200000,"₹2,00,000 or more in cash for this event or order: barred, s.186","OK"))))))))))))))))</f>
        <v/>
      </c>
      <c r="O132">
        <f>IF(F132="","",IFERROR(VLOOKUP(F132,Lists!$A$2:$B$22,2,FALSE),"?"))</f>
        <v/>
      </c>
      <c r="P132">
        <f>IF(OR(O132&lt;&gt;"E",N(I132)=0),0,SUMIFS($I$16:$I$315,$B$16:$B$315,B132,$D$16:$D$315,D132,$O$16:$O$315,"E"))</f>
        <v/>
      </c>
      <c r="Q132">
        <f>IF(OR(O132&lt;&gt;"F",N(I132)=0),0,SUMIFS($I$16:$I$315,$B$16:$B$315,B132,$D$16:$D$315,D132,$O$16:$O$315,"F"))</f>
        <v/>
      </c>
      <c r="R132">
        <f>IF(OR(O132&lt;&gt;"A",N(I132)=0),0,SUMIFS($I$16:$I$315,$B$16:$B$315,B132,$D$16:$D$315,D132,$O$16:$O$315,"A"))</f>
        <v/>
      </c>
      <c r="S132">
        <f>IF(OR(O132&lt;&gt;"S",N(G132)=0),0,SUMIFS($G$16:$G$315,$B$16:$B$315,B132,$D$16:$D$315,D132,$O$16:$O$315,"S"))</f>
        <v/>
      </c>
      <c r="T132">
        <f>IF(OR(O132&lt;&gt;"S",E132="",N(G132)=0),0,SUMIFS($G$16:$G$315,$E$16:$E$315,E132,$O$16:$O$315,"S"))</f>
        <v/>
      </c>
      <c r="U132">
        <f>IF(O132="C2",0,N(G132))</f>
        <v/>
      </c>
      <c r="V132">
        <f>IF(O132="C1",0,N(I132))</f>
        <v/>
      </c>
      <c r="W132">
        <f>IF(O132="C1",0,N(H132))</f>
        <v/>
      </c>
      <c r="X132">
        <f>IF(O132="C2",0,N(J132))</f>
        <v/>
      </c>
      <c r="Y132">
        <f>IF(OR(M132="",M132="OK"),0,1)</f>
        <v/>
      </c>
    </row>
    <row r="133">
      <c r="B133" s="21" t="n"/>
      <c r="C133" s="22" t="n"/>
      <c r="D133" s="14" t="n"/>
      <c r="E133" s="22" t="n"/>
      <c r="F133" s="14" t="n"/>
      <c r="G133" s="23" t="n"/>
      <c r="H133" s="23" t="n"/>
      <c r="I133" s="23" t="n"/>
      <c r="J133" s="23" t="n"/>
      <c r="K133" s="24">
        <f>IF(COUNT(G133:J133)=0,"",N($E$8)+SUM(G$16:G133)-SUM(I$16:I133))</f>
        <v/>
      </c>
      <c r="L133" s="24">
        <f>IF(COUNT(G133:J133)=0,"",N($E$9)+SUM(H$16:H133)-SUM(J$16:J133))</f>
        <v/>
      </c>
      <c r="M133" s="25">
        <f>IF(COUNT(G133:J133)=0,"",IF(B133="","Enter the date",IF(D133="","Enter who was paid or who paid",IF(F133="","Pick a head of account",IF(O133="?","Pick a head from the list",IF(AND(O133&lt;&gt;"C1",O133&lt;&gt;"C2",N(G133)+N(H133)&gt;0,N(I133)+N(J133)&gt;0),"Put money in and money out on separate rows",IF(K133&lt;0,"Cash in hand below zero: an entry is missing or wrong",IF(AND(O133="C1",ROUND(N(I133)-N(H133),2)&lt;&gt;0),"Cash deposited: cash out and bank in should be equal",IF(AND(O133="C2",ROUND(N(J133)-N(G133),2)&lt;&gt;0),"Cash withdrawn: bank out and cash in should be equal",IF(P133&gt;10000,"Cash paid to this party today is over ₹10,000: not deductible, s.36(4)",IF(Q133&gt;35000,"Cash freight to this transporter today is over ₹35,000: not deductible, s.36(6)",IF(R133&gt;10000,"Asset paid in cash over ₹10,000 today: left out of its cost, s.39(2)",IF(AND(O133="T",N(G133)&gt;=20000),"Loan of ₹20,000 or more taken in cash: barred, s.185",IF(AND(O133="L",N(I133)&gt;=20000),"Loan of ₹20,000 or more repaid in cash: barred, s.188",IF(S133&gt;=200000,"₹2,00,000 or more in cash from this party today: barred, s.186",IF(T133&gt;=200000,"₹2,00,000 or more in cash for this event or order: barred, s.186","OK"))))))))))))))))</f>
        <v/>
      </c>
      <c r="O133">
        <f>IF(F133="","",IFERROR(VLOOKUP(F133,Lists!$A$2:$B$22,2,FALSE),"?"))</f>
        <v/>
      </c>
      <c r="P133">
        <f>IF(OR(O133&lt;&gt;"E",N(I133)=0),0,SUMIFS($I$16:$I$315,$B$16:$B$315,B133,$D$16:$D$315,D133,$O$16:$O$315,"E"))</f>
        <v/>
      </c>
      <c r="Q133">
        <f>IF(OR(O133&lt;&gt;"F",N(I133)=0),0,SUMIFS($I$16:$I$315,$B$16:$B$315,B133,$D$16:$D$315,D133,$O$16:$O$315,"F"))</f>
        <v/>
      </c>
      <c r="R133">
        <f>IF(OR(O133&lt;&gt;"A",N(I133)=0),0,SUMIFS($I$16:$I$315,$B$16:$B$315,B133,$D$16:$D$315,D133,$O$16:$O$315,"A"))</f>
        <v/>
      </c>
      <c r="S133">
        <f>IF(OR(O133&lt;&gt;"S",N(G133)=0),0,SUMIFS($G$16:$G$315,$B$16:$B$315,B133,$D$16:$D$315,D133,$O$16:$O$315,"S"))</f>
        <v/>
      </c>
      <c r="T133">
        <f>IF(OR(O133&lt;&gt;"S",E133="",N(G133)=0),0,SUMIFS($G$16:$G$315,$E$16:$E$315,E133,$O$16:$O$315,"S"))</f>
        <v/>
      </c>
      <c r="U133">
        <f>IF(O133="C2",0,N(G133))</f>
        <v/>
      </c>
      <c r="V133">
        <f>IF(O133="C1",0,N(I133))</f>
        <v/>
      </c>
      <c r="W133">
        <f>IF(O133="C1",0,N(H133))</f>
        <v/>
      </c>
      <c r="X133">
        <f>IF(O133="C2",0,N(J133))</f>
        <v/>
      </c>
      <c r="Y133">
        <f>IF(OR(M133="",M133="OK"),0,1)</f>
        <v/>
      </c>
    </row>
    <row r="134">
      <c r="B134" s="21" t="n"/>
      <c r="C134" s="22" t="n"/>
      <c r="D134" s="14" t="n"/>
      <c r="E134" s="22" t="n"/>
      <c r="F134" s="14" t="n"/>
      <c r="G134" s="23" t="n"/>
      <c r="H134" s="23" t="n"/>
      <c r="I134" s="23" t="n"/>
      <c r="J134" s="23" t="n"/>
      <c r="K134" s="24">
        <f>IF(COUNT(G134:J134)=0,"",N($E$8)+SUM(G$16:G134)-SUM(I$16:I134))</f>
        <v/>
      </c>
      <c r="L134" s="24">
        <f>IF(COUNT(G134:J134)=0,"",N($E$9)+SUM(H$16:H134)-SUM(J$16:J134))</f>
        <v/>
      </c>
      <c r="M134" s="25">
        <f>IF(COUNT(G134:J134)=0,"",IF(B134="","Enter the date",IF(D134="","Enter who was paid or who paid",IF(F134="","Pick a head of account",IF(O134="?","Pick a head from the list",IF(AND(O134&lt;&gt;"C1",O134&lt;&gt;"C2",N(G134)+N(H134)&gt;0,N(I134)+N(J134)&gt;0),"Put money in and money out on separate rows",IF(K134&lt;0,"Cash in hand below zero: an entry is missing or wrong",IF(AND(O134="C1",ROUND(N(I134)-N(H134),2)&lt;&gt;0),"Cash deposited: cash out and bank in should be equal",IF(AND(O134="C2",ROUND(N(J134)-N(G134),2)&lt;&gt;0),"Cash withdrawn: bank out and cash in should be equal",IF(P134&gt;10000,"Cash paid to this party today is over ₹10,000: not deductible, s.36(4)",IF(Q134&gt;35000,"Cash freight to this transporter today is over ₹35,000: not deductible, s.36(6)",IF(R134&gt;10000,"Asset paid in cash over ₹10,000 today: left out of its cost, s.39(2)",IF(AND(O134="T",N(G134)&gt;=20000),"Loan of ₹20,000 or more taken in cash: barred, s.185",IF(AND(O134="L",N(I134)&gt;=20000),"Loan of ₹20,000 or more repaid in cash: barred, s.188",IF(S134&gt;=200000,"₹2,00,000 or more in cash from this party today: barred, s.186",IF(T134&gt;=200000,"₹2,00,000 or more in cash for this event or order: barred, s.186","OK"))))))))))))))))</f>
        <v/>
      </c>
      <c r="O134">
        <f>IF(F134="","",IFERROR(VLOOKUP(F134,Lists!$A$2:$B$22,2,FALSE),"?"))</f>
        <v/>
      </c>
      <c r="P134">
        <f>IF(OR(O134&lt;&gt;"E",N(I134)=0),0,SUMIFS($I$16:$I$315,$B$16:$B$315,B134,$D$16:$D$315,D134,$O$16:$O$315,"E"))</f>
        <v/>
      </c>
      <c r="Q134">
        <f>IF(OR(O134&lt;&gt;"F",N(I134)=0),0,SUMIFS($I$16:$I$315,$B$16:$B$315,B134,$D$16:$D$315,D134,$O$16:$O$315,"F"))</f>
        <v/>
      </c>
      <c r="R134">
        <f>IF(OR(O134&lt;&gt;"A",N(I134)=0),0,SUMIFS($I$16:$I$315,$B$16:$B$315,B134,$D$16:$D$315,D134,$O$16:$O$315,"A"))</f>
        <v/>
      </c>
      <c r="S134">
        <f>IF(OR(O134&lt;&gt;"S",N(G134)=0),0,SUMIFS($G$16:$G$315,$B$16:$B$315,B134,$D$16:$D$315,D134,$O$16:$O$315,"S"))</f>
        <v/>
      </c>
      <c r="T134">
        <f>IF(OR(O134&lt;&gt;"S",E134="",N(G134)=0),0,SUMIFS($G$16:$G$315,$E$16:$E$315,E134,$O$16:$O$315,"S"))</f>
        <v/>
      </c>
      <c r="U134">
        <f>IF(O134="C2",0,N(G134))</f>
        <v/>
      </c>
      <c r="V134">
        <f>IF(O134="C1",0,N(I134))</f>
        <v/>
      </c>
      <c r="W134">
        <f>IF(O134="C1",0,N(H134))</f>
        <v/>
      </c>
      <c r="X134">
        <f>IF(O134="C2",0,N(J134))</f>
        <v/>
      </c>
      <c r="Y134">
        <f>IF(OR(M134="",M134="OK"),0,1)</f>
        <v/>
      </c>
    </row>
    <row r="135">
      <c r="B135" s="21" t="n"/>
      <c r="C135" s="22" t="n"/>
      <c r="D135" s="14" t="n"/>
      <c r="E135" s="22" t="n"/>
      <c r="F135" s="14" t="n"/>
      <c r="G135" s="23" t="n"/>
      <c r="H135" s="23" t="n"/>
      <c r="I135" s="23" t="n"/>
      <c r="J135" s="23" t="n"/>
      <c r="K135" s="24">
        <f>IF(COUNT(G135:J135)=0,"",N($E$8)+SUM(G$16:G135)-SUM(I$16:I135))</f>
        <v/>
      </c>
      <c r="L135" s="24">
        <f>IF(COUNT(G135:J135)=0,"",N($E$9)+SUM(H$16:H135)-SUM(J$16:J135))</f>
        <v/>
      </c>
      <c r="M135" s="25">
        <f>IF(COUNT(G135:J135)=0,"",IF(B135="","Enter the date",IF(D135="","Enter who was paid or who paid",IF(F135="","Pick a head of account",IF(O135="?","Pick a head from the list",IF(AND(O135&lt;&gt;"C1",O135&lt;&gt;"C2",N(G135)+N(H135)&gt;0,N(I135)+N(J135)&gt;0),"Put money in and money out on separate rows",IF(K135&lt;0,"Cash in hand below zero: an entry is missing or wrong",IF(AND(O135="C1",ROUND(N(I135)-N(H135),2)&lt;&gt;0),"Cash deposited: cash out and bank in should be equal",IF(AND(O135="C2",ROUND(N(J135)-N(G135),2)&lt;&gt;0),"Cash withdrawn: bank out and cash in should be equal",IF(P135&gt;10000,"Cash paid to this party today is over ₹10,000: not deductible, s.36(4)",IF(Q135&gt;35000,"Cash freight to this transporter today is over ₹35,000: not deductible, s.36(6)",IF(R135&gt;10000,"Asset paid in cash over ₹10,000 today: left out of its cost, s.39(2)",IF(AND(O135="T",N(G135)&gt;=20000),"Loan of ₹20,000 or more taken in cash: barred, s.185",IF(AND(O135="L",N(I135)&gt;=20000),"Loan of ₹20,000 or more repaid in cash: barred, s.188",IF(S135&gt;=200000,"₹2,00,000 or more in cash from this party today: barred, s.186",IF(T135&gt;=200000,"₹2,00,000 or more in cash for this event or order: barred, s.186","OK"))))))))))))))))</f>
        <v/>
      </c>
      <c r="O135">
        <f>IF(F135="","",IFERROR(VLOOKUP(F135,Lists!$A$2:$B$22,2,FALSE),"?"))</f>
        <v/>
      </c>
      <c r="P135">
        <f>IF(OR(O135&lt;&gt;"E",N(I135)=0),0,SUMIFS($I$16:$I$315,$B$16:$B$315,B135,$D$16:$D$315,D135,$O$16:$O$315,"E"))</f>
        <v/>
      </c>
      <c r="Q135">
        <f>IF(OR(O135&lt;&gt;"F",N(I135)=0),0,SUMIFS($I$16:$I$315,$B$16:$B$315,B135,$D$16:$D$315,D135,$O$16:$O$315,"F"))</f>
        <v/>
      </c>
      <c r="R135">
        <f>IF(OR(O135&lt;&gt;"A",N(I135)=0),0,SUMIFS($I$16:$I$315,$B$16:$B$315,B135,$D$16:$D$315,D135,$O$16:$O$315,"A"))</f>
        <v/>
      </c>
      <c r="S135">
        <f>IF(OR(O135&lt;&gt;"S",N(G135)=0),0,SUMIFS($G$16:$G$315,$B$16:$B$315,B135,$D$16:$D$315,D135,$O$16:$O$315,"S"))</f>
        <v/>
      </c>
      <c r="T135">
        <f>IF(OR(O135&lt;&gt;"S",E135="",N(G135)=0),0,SUMIFS($G$16:$G$315,$E$16:$E$315,E135,$O$16:$O$315,"S"))</f>
        <v/>
      </c>
      <c r="U135">
        <f>IF(O135="C2",0,N(G135))</f>
        <v/>
      </c>
      <c r="V135">
        <f>IF(O135="C1",0,N(I135))</f>
        <v/>
      </c>
      <c r="W135">
        <f>IF(O135="C1",0,N(H135))</f>
        <v/>
      </c>
      <c r="X135">
        <f>IF(O135="C2",0,N(J135))</f>
        <v/>
      </c>
      <c r="Y135">
        <f>IF(OR(M135="",M135="OK"),0,1)</f>
        <v/>
      </c>
    </row>
    <row r="136">
      <c r="B136" s="21" t="n"/>
      <c r="C136" s="22" t="n"/>
      <c r="D136" s="14" t="n"/>
      <c r="E136" s="22" t="n"/>
      <c r="F136" s="14" t="n"/>
      <c r="G136" s="23" t="n"/>
      <c r="H136" s="23" t="n"/>
      <c r="I136" s="23" t="n"/>
      <c r="J136" s="23" t="n"/>
      <c r="K136" s="24">
        <f>IF(COUNT(G136:J136)=0,"",N($E$8)+SUM(G$16:G136)-SUM(I$16:I136))</f>
        <v/>
      </c>
      <c r="L136" s="24">
        <f>IF(COUNT(G136:J136)=0,"",N($E$9)+SUM(H$16:H136)-SUM(J$16:J136))</f>
        <v/>
      </c>
      <c r="M136" s="25">
        <f>IF(COUNT(G136:J136)=0,"",IF(B136="","Enter the date",IF(D136="","Enter who was paid or who paid",IF(F136="","Pick a head of account",IF(O136="?","Pick a head from the list",IF(AND(O136&lt;&gt;"C1",O136&lt;&gt;"C2",N(G136)+N(H136)&gt;0,N(I136)+N(J136)&gt;0),"Put money in and money out on separate rows",IF(K136&lt;0,"Cash in hand below zero: an entry is missing or wrong",IF(AND(O136="C1",ROUND(N(I136)-N(H136),2)&lt;&gt;0),"Cash deposited: cash out and bank in should be equal",IF(AND(O136="C2",ROUND(N(J136)-N(G136),2)&lt;&gt;0),"Cash withdrawn: bank out and cash in should be equal",IF(P136&gt;10000,"Cash paid to this party today is over ₹10,000: not deductible, s.36(4)",IF(Q136&gt;35000,"Cash freight to this transporter today is over ₹35,000: not deductible, s.36(6)",IF(R136&gt;10000,"Asset paid in cash over ₹10,000 today: left out of its cost, s.39(2)",IF(AND(O136="T",N(G136)&gt;=20000),"Loan of ₹20,000 or more taken in cash: barred, s.185",IF(AND(O136="L",N(I136)&gt;=20000),"Loan of ₹20,000 or more repaid in cash: barred, s.188",IF(S136&gt;=200000,"₹2,00,000 or more in cash from this party today: barred, s.186",IF(T136&gt;=200000,"₹2,00,000 or more in cash for this event or order: barred, s.186","OK"))))))))))))))))</f>
        <v/>
      </c>
      <c r="O136">
        <f>IF(F136="","",IFERROR(VLOOKUP(F136,Lists!$A$2:$B$22,2,FALSE),"?"))</f>
        <v/>
      </c>
      <c r="P136">
        <f>IF(OR(O136&lt;&gt;"E",N(I136)=0),0,SUMIFS($I$16:$I$315,$B$16:$B$315,B136,$D$16:$D$315,D136,$O$16:$O$315,"E"))</f>
        <v/>
      </c>
      <c r="Q136">
        <f>IF(OR(O136&lt;&gt;"F",N(I136)=0),0,SUMIFS($I$16:$I$315,$B$16:$B$315,B136,$D$16:$D$315,D136,$O$16:$O$315,"F"))</f>
        <v/>
      </c>
      <c r="R136">
        <f>IF(OR(O136&lt;&gt;"A",N(I136)=0),0,SUMIFS($I$16:$I$315,$B$16:$B$315,B136,$D$16:$D$315,D136,$O$16:$O$315,"A"))</f>
        <v/>
      </c>
      <c r="S136">
        <f>IF(OR(O136&lt;&gt;"S",N(G136)=0),0,SUMIFS($G$16:$G$315,$B$16:$B$315,B136,$D$16:$D$315,D136,$O$16:$O$315,"S"))</f>
        <v/>
      </c>
      <c r="T136">
        <f>IF(OR(O136&lt;&gt;"S",E136="",N(G136)=0),0,SUMIFS($G$16:$G$315,$E$16:$E$315,E136,$O$16:$O$315,"S"))</f>
        <v/>
      </c>
      <c r="U136">
        <f>IF(O136="C2",0,N(G136))</f>
        <v/>
      </c>
      <c r="V136">
        <f>IF(O136="C1",0,N(I136))</f>
        <v/>
      </c>
      <c r="W136">
        <f>IF(O136="C1",0,N(H136))</f>
        <v/>
      </c>
      <c r="X136">
        <f>IF(O136="C2",0,N(J136))</f>
        <v/>
      </c>
      <c r="Y136">
        <f>IF(OR(M136="",M136="OK"),0,1)</f>
        <v/>
      </c>
    </row>
    <row r="137">
      <c r="B137" s="21" t="n"/>
      <c r="C137" s="22" t="n"/>
      <c r="D137" s="14" t="n"/>
      <c r="E137" s="22" t="n"/>
      <c r="F137" s="14" t="n"/>
      <c r="G137" s="23" t="n"/>
      <c r="H137" s="23" t="n"/>
      <c r="I137" s="23" t="n"/>
      <c r="J137" s="23" t="n"/>
      <c r="K137" s="24">
        <f>IF(COUNT(G137:J137)=0,"",N($E$8)+SUM(G$16:G137)-SUM(I$16:I137))</f>
        <v/>
      </c>
      <c r="L137" s="24">
        <f>IF(COUNT(G137:J137)=0,"",N($E$9)+SUM(H$16:H137)-SUM(J$16:J137))</f>
        <v/>
      </c>
      <c r="M137" s="25">
        <f>IF(COUNT(G137:J137)=0,"",IF(B137="","Enter the date",IF(D137="","Enter who was paid or who paid",IF(F137="","Pick a head of account",IF(O137="?","Pick a head from the list",IF(AND(O137&lt;&gt;"C1",O137&lt;&gt;"C2",N(G137)+N(H137)&gt;0,N(I137)+N(J137)&gt;0),"Put money in and money out on separate rows",IF(K137&lt;0,"Cash in hand below zero: an entry is missing or wrong",IF(AND(O137="C1",ROUND(N(I137)-N(H137),2)&lt;&gt;0),"Cash deposited: cash out and bank in should be equal",IF(AND(O137="C2",ROUND(N(J137)-N(G137),2)&lt;&gt;0),"Cash withdrawn: bank out and cash in should be equal",IF(P137&gt;10000,"Cash paid to this party today is over ₹10,000: not deductible, s.36(4)",IF(Q137&gt;35000,"Cash freight to this transporter today is over ₹35,000: not deductible, s.36(6)",IF(R137&gt;10000,"Asset paid in cash over ₹10,000 today: left out of its cost, s.39(2)",IF(AND(O137="T",N(G137)&gt;=20000),"Loan of ₹20,000 or more taken in cash: barred, s.185",IF(AND(O137="L",N(I137)&gt;=20000),"Loan of ₹20,000 or more repaid in cash: barred, s.188",IF(S137&gt;=200000,"₹2,00,000 or more in cash from this party today: barred, s.186",IF(T137&gt;=200000,"₹2,00,000 or more in cash for this event or order: barred, s.186","OK"))))))))))))))))</f>
        <v/>
      </c>
      <c r="O137">
        <f>IF(F137="","",IFERROR(VLOOKUP(F137,Lists!$A$2:$B$22,2,FALSE),"?"))</f>
        <v/>
      </c>
      <c r="P137">
        <f>IF(OR(O137&lt;&gt;"E",N(I137)=0),0,SUMIFS($I$16:$I$315,$B$16:$B$315,B137,$D$16:$D$315,D137,$O$16:$O$315,"E"))</f>
        <v/>
      </c>
      <c r="Q137">
        <f>IF(OR(O137&lt;&gt;"F",N(I137)=0),0,SUMIFS($I$16:$I$315,$B$16:$B$315,B137,$D$16:$D$315,D137,$O$16:$O$315,"F"))</f>
        <v/>
      </c>
      <c r="R137">
        <f>IF(OR(O137&lt;&gt;"A",N(I137)=0),0,SUMIFS($I$16:$I$315,$B$16:$B$315,B137,$D$16:$D$315,D137,$O$16:$O$315,"A"))</f>
        <v/>
      </c>
      <c r="S137">
        <f>IF(OR(O137&lt;&gt;"S",N(G137)=0),0,SUMIFS($G$16:$G$315,$B$16:$B$315,B137,$D$16:$D$315,D137,$O$16:$O$315,"S"))</f>
        <v/>
      </c>
      <c r="T137">
        <f>IF(OR(O137&lt;&gt;"S",E137="",N(G137)=0),0,SUMIFS($G$16:$G$315,$E$16:$E$315,E137,$O$16:$O$315,"S"))</f>
        <v/>
      </c>
      <c r="U137">
        <f>IF(O137="C2",0,N(G137))</f>
        <v/>
      </c>
      <c r="V137">
        <f>IF(O137="C1",0,N(I137))</f>
        <v/>
      </c>
      <c r="W137">
        <f>IF(O137="C1",0,N(H137))</f>
        <v/>
      </c>
      <c r="X137">
        <f>IF(O137="C2",0,N(J137))</f>
        <v/>
      </c>
      <c r="Y137">
        <f>IF(OR(M137="",M137="OK"),0,1)</f>
        <v/>
      </c>
    </row>
    <row r="138">
      <c r="B138" s="21" t="n"/>
      <c r="C138" s="22" t="n"/>
      <c r="D138" s="14" t="n"/>
      <c r="E138" s="22" t="n"/>
      <c r="F138" s="14" t="n"/>
      <c r="G138" s="23" t="n"/>
      <c r="H138" s="23" t="n"/>
      <c r="I138" s="23" t="n"/>
      <c r="J138" s="23" t="n"/>
      <c r="K138" s="24">
        <f>IF(COUNT(G138:J138)=0,"",N($E$8)+SUM(G$16:G138)-SUM(I$16:I138))</f>
        <v/>
      </c>
      <c r="L138" s="24">
        <f>IF(COUNT(G138:J138)=0,"",N($E$9)+SUM(H$16:H138)-SUM(J$16:J138))</f>
        <v/>
      </c>
      <c r="M138" s="25">
        <f>IF(COUNT(G138:J138)=0,"",IF(B138="","Enter the date",IF(D138="","Enter who was paid or who paid",IF(F138="","Pick a head of account",IF(O138="?","Pick a head from the list",IF(AND(O138&lt;&gt;"C1",O138&lt;&gt;"C2",N(G138)+N(H138)&gt;0,N(I138)+N(J138)&gt;0),"Put money in and money out on separate rows",IF(K138&lt;0,"Cash in hand below zero: an entry is missing or wrong",IF(AND(O138="C1",ROUND(N(I138)-N(H138),2)&lt;&gt;0),"Cash deposited: cash out and bank in should be equal",IF(AND(O138="C2",ROUND(N(J138)-N(G138),2)&lt;&gt;0),"Cash withdrawn: bank out and cash in should be equal",IF(P138&gt;10000,"Cash paid to this party today is over ₹10,000: not deductible, s.36(4)",IF(Q138&gt;35000,"Cash freight to this transporter today is over ₹35,000: not deductible, s.36(6)",IF(R138&gt;10000,"Asset paid in cash over ₹10,000 today: left out of its cost, s.39(2)",IF(AND(O138="T",N(G138)&gt;=20000),"Loan of ₹20,000 or more taken in cash: barred, s.185",IF(AND(O138="L",N(I138)&gt;=20000),"Loan of ₹20,000 or more repaid in cash: barred, s.188",IF(S138&gt;=200000,"₹2,00,000 or more in cash from this party today: barred, s.186",IF(T138&gt;=200000,"₹2,00,000 or more in cash for this event or order: barred, s.186","OK"))))))))))))))))</f>
        <v/>
      </c>
      <c r="O138">
        <f>IF(F138="","",IFERROR(VLOOKUP(F138,Lists!$A$2:$B$22,2,FALSE),"?"))</f>
        <v/>
      </c>
      <c r="P138">
        <f>IF(OR(O138&lt;&gt;"E",N(I138)=0),0,SUMIFS($I$16:$I$315,$B$16:$B$315,B138,$D$16:$D$315,D138,$O$16:$O$315,"E"))</f>
        <v/>
      </c>
      <c r="Q138">
        <f>IF(OR(O138&lt;&gt;"F",N(I138)=0),0,SUMIFS($I$16:$I$315,$B$16:$B$315,B138,$D$16:$D$315,D138,$O$16:$O$315,"F"))</f>
        <v/>
      </c>
      <c r="R138">
        <f>IF(OR(O138&lt;&gt;"A",N(I138)=0),0,SUMIFS($I$16:$I$315,$B$16:$B$315,B138,$D$16:$D$315,D138,$O$16:$O$315,"A"))</f>
        <v/>
      </c>
      <c r="S138">
        <f>IF(OR(O138&lt;&gt;"S",N(G138)=0),0,SUMIFS($G$16:$G$315,$B$16:$B$315,B138,$D$16:$D$315,D138,$O$16:$O$315,"S"))</f>
        <v/>
      </c>
      <c r="T138">
        <f>IF(OR(O138&lt;&gt;"S",E138="",N(G138)=0),0,SUMIFS($G$16:$G$315,$E$16:$E$315,E138,$O$16:$O$315,"S"))</f>
        <v/>
      </c>
      <c r="U138">
        <f>IF(O138="C2",0,N(G138))</f>
        <v/>
      </c>
      <c r="V138">
        <f>IF(O138="C1",0,N(I138))</f>
        <v/>
      </c>
      <c r="W138">
        <f>IF(O138="C1",0,N(H138))</f>
        <v/>
      </c>
      <c r="X138">
        <f>IF(O138="C2",0,N(J138))</f>
        <v/>
      </c>
      <c r="Y138">
        <f>IF(OR(M138="",M138="OK"),0,1)</f>
        <v/>
      </c>
    </row>
    <row r="139">
      <c r="B139" s="21" t="n"/>
      <c r="C139" s="22" t="n"/>
      <c r="D139" s="14" t="n"/>
      <c r="E139" s="22" t="n"/>
      <c r="F139" s="14" t="n"/>
      <c r="G139" s="23" t="n"/>
      <c r="H139" s="23" t="n"/>
      <c r="I139" s="23" t="n"/>
      <c r="J139" s="23" t="n"/>
      <c r="K139" s="24">
        <f>IF(COUNT(G139:J139)=0,"",N($E$8)+SUM(G$16:G139)-SUM(I$16:I139))</f>
        <v/>
      </c>
      <c r="L139" s="24">
        <f>IF(COUNT(G139:J139)=0,"",N($E$9)+SUM(H$16:H139)-SUM(J$16:J139))</f>
        <v/>
      </c>
      <c r="M139" s="25">
        <f>IF(COUNT(G139:J139)=0,"",IF(B139="","Enter the date",IF(D139="","Enter who was paid or who paid",IF(F139="","Pick a head of account",IF(O139="?","Pick a head from the list",IF(AND(O139&lt;&gt;"C1",O139&lt;&gt;"C2",N(G139)+N(H139)&gt;0,N(I139)+N(J139)&gt;0),"Put money in and money out on separate rows",IF(K139&lt;0,"Cash in hand below zero: an entry is missing or wrong",IF(AND(O139="C1",ROUND(N(I139)-N(H139),2)&lt;&gt;0),"Cash deposited: cash out and bank in should be equal",IF(AND(O139="C2",ROUND(N(J139)-N(G139),2)&lt;&gt;0),"Cash withdrawn: bank out and cash in should be equal",IF(P139&gt;10000,"Cash paid to this party today is over ₹10,000: not deductible, s.36(4)",IF(Q139&gt;35000,"Cash freight to this transporter today is over ₹35,000: not deductible, s.36(6)",IF(R139&gt;10000,"Asset paid in cash over ₹10,000 today: left out of its cost, s.39(2)",IF(AND(O139="T",N(G139)&gt;=20000),"Loan of ₹20,000 or more taken in cash: barred, s.185",IF(AND(O139="L",N(I139)&gt;=20000),"Loan of ₹20,000 or more repaid in cash: barred, s.188",IF(S139&gt;=200000,"₹2,00,000 or more in cash from this party today: barred, s.186",IF(T139&gt;=200000,"₹2,00,000 or more in cash for this event or order: barred, s.186","OK"))))))))))))))))</f>
        <v/>
      </c>
      <c r="O139">
        <f>IF(F139="","",IFERROR(VLOOKUP(F139,Lists!$A$2:$B$22,2,FALSE),"?"))</f>
        <v/>
      </c>
      <c r="P139">
        <f>IF(OR(O139&lt;&gt;"E",N(I139)=0),0,SUMIFS($I$16:$I$315,$B$16:$B$315,B139,$D$16:$D$315,D139,$O$16:$O$315,"E"))</f>
        <v/>
      </c>
      <c r="Q139">
        <f>IF(OR(O139&lt;&gt;"F",N(I139)=0),0,SUMIFS($I$16:$I$315,$B$16:$B$315,B139,$D$16:$D$315,D139,$O$16:$O$315,"F"))</f>
        <v/>
      </c>
      <c r="R139">
        <f>IF(OR(O139&lt;&gt;"A",N(I139)=0),0,SUMIFS($I$16:$I$315,$B$16:$B$315,B139,$D$16:$D$315,D139,$O$16:$O$315,"A"))</f>
        <v/>
      </c>
      <c r="S139">
        <f>IF(OR(O139&lt;&gt;"S",N(G139)=0),0,SUMIFS($G$16:$G$315,$B$16:$B$315,B139,$D$16:$D$315,D139,$O$16:$O$315,"S"))</f>
        <v/>
      </c>
      <c r="T139">
        <f>IF(OR(O139&lt;&gt;"S",E139="",N(G139)=0),0,SUMIFS($G$16:$G$315,$E$16:$E$315,E139,$O$16:$O$315,"S"))</f>
        <v/>
      </c>
      <c r="U139">
        <f>IF(O139="C2",0,N(G139))</f>
        <v/>
      </c>
      <c r="V139">
        <f>IF(O139="C1",0,N(I139))</f>
        <v/>
      </c>
      <c r="W139">
        <f>IF(O139="C1",0,N(H139))</f>
        <v/>
      </c>
      <c r="X139">
        <f>IF(O139="C2",0,N(J139))</f>
        <v/>
      </c>
      <c r="Y139">
        <f>IF(OR(M139="",M139="OK"),0,1)</f>
        <v/>
      </c>
    </row>
    <row r="140">
      <c r="B140" s="21" t="n"/>
      <c r="C140" s="22" t="n"/>
      <c r="D140" s="14" t="n"/>
      <c r="E140" s="22" t="n"/>
      <c r="F140" s="14" t="n"/>
      <c r="G140" s="23" t="n"/>
      <c r="H140" s="23" t="n"/>
      <c r="I140" s="23" t="n"/>
      <c r="J140" s="23" t="n"/>
      <c r="K140" s="24">
        <f>IF(COUNT(G140:J140)=0,"",N($E$8)+SUM(G$16:G140)-SUM(I$16:I140))</f>
        <v/>
      </c>
      <c r="L140" s="24">
        <f>IF(COUNT(G140:J140)=0,"",N($E$9)+SUM(H$16:H140)-SUM(J$16:J140))</f>
        <v/>
      </c>
      <c r="M140" s="25">
        <f>IF(COUNT(G140:J140)=0,"",IF(B140="","Enter the date",IF(D140="","Enter who was paid or who paid",IF(F140="","Pick a head of account",IF(O140="?","Pick a head from the list",IF(AND(O140&lt;&gt;"C1",O140&lt;&gt;"C2",N(G140)+N(H140)&gt;0,N(I140)+N(J140)&gt;0),"Put money in and money out on separate rows",IF(K140&lt;0,"Cash in hand below zero: an entry is missing or wrong",IF(AND(O140="C1",ROUND(N(I140)-N(H140),2)&lt;&gt;0),"Cash deposited: cash out and bank in should be equal",IF(AND(O140="C2",ROUND(N(J140)-N(G140),2)&lt;&gt;0),"Cash withdrawn: bank out and cash in should be equal",IF(P140&gt;10000,"Cash paid to this party today is over ₹10,000: not deductible, s.36(4)",IF(Q140&gt;35000,"Cash freight to this transporter today is over ₹35,000: not deductible, s.36(6)",IF(R140&gt;10000,"Asset paid in cash over ₹10,000 today: left out of its cost, s.39(2)",IF(AND(O140="T",N(G140)&gt;=20000),"Loan of ₹20,000 or more taken in cash: barred, s.185",IF(AND(O140="L",N(I140)&gt;=20000),"Loan of ₹20,000 or more repaid in cash: barred, s.188",IF(S140&gt;=200000,"₹2,00,000 or more in cash from this party today: barred, s.186",IF(T140&gt;=200000,"₹2,00,000 or more in cash for this event or order: barred, s.186","OK"))))))))))))))))</f>
        <v/>
      </c>
      <c r="O140">
        <f>IF(F140="","",IFERROR(VLOOKUP(F140,Lists!$A$2:$B$22,2,FALSE),"?"))</f>
        <v/>
      </c>
      <c r="P140">
        <f>IF(OR(O140&lt;&gt;"E",N(I140)=0),0,SUMIFS($I$16:$I$315,$B$16:$B$315,B140,$D$16:$D$315,D140,$O$16:$O$315,"E"))</f>
        <v/>
      </c>
      <c r="Q140">
        <f>IF(OR(O140&lt;&gt;"F",N(I140)=0),0,SUMIFS($I$16:$I$315,$B$16:$B$315,B140,$D$16:$D$315,D140,$O$16:$O$315,"F"))</f>
        <v/>
      </c>
      <c r="R140">
        <f>IF(OR(O140&lt;&gt;"A",N(I140)=0),0,SUMIFS($I$16:$I$315,$B$16:$B$315,B140,$D$16:$D$315,D140,$O$16:$O$315,"A"))</f>
        <v/>
      </c>
      <c r="S140">
        <f>IF(OR(O140&lt;&gt;"S",N(G140)=0),0,SUMIFS($G$16:$G$315,$B$16:$B$315,B140,$D$16:$D$315,D140,$O$16:$O$315,"S"))</f>
        <v/>
      </c>
      <c r="T140">
        <f>IF(OR(O140&lt;&gt;"S",E140="",N(G140)=0),0,SUMIFS($G$16:$G$315,$E$16:$E$315,E140,$O$16:$O$315,"S"))</f>
        <v/>
      </c>
      <c r="U140">
        <f>IF(O140="C2",0,N(G140))</f>
        <v/>
      </c>
      <c r="V140">
        <f>IF(O140="C1",0,N(I140))</f>
        <v/>
      </c>
      <c r="W140">
        <f>IF(O140="C1",0,N(H140))</f>
        <v/>
      </c>
      <c r="X140">
        <f>IF(O140="C2",0,N(J140))</f>
        <v/>
      </c>
      <c r="Y140">
        <f>IF(OR(M140="",M140="OK"),0,1)</f>
        <v/>
      </c>
    </row>
    <row r="141">
      <c r="B141" s="21" t="n"/>
      <c r="C141" s="22" t="n"/>
      <c r="D141" s="14" t="n"/>
      <c r="E141" s="22" t="n"/>
      <c r="F141" s="14" t="n"/>
      <c r="G141" s="23" t="n"/>
      <c r="H141" s="23" t="n"/>
      <c r="I141" s="23" t="n"/>
      <c r="J141" s="23" t="n"/>
      <c r="K141" s="24">
        <f>IF(COUNT(G141:J141)=0,"",N($E$8)+SUM(G$16:G141)-SUM(I$16:I141))</f>
        <v/>
      </c>
      <c r="L141" s="24">
        <f>IF(COUNT(G141:J141)=0,"",N($E$9)+SUM(H$16:H141)-SUM(J$16:J141))</f>
        <v/>
      </c>
      <c r="M141" s="25">
        <f>IF(COUNT(G141:J141)=0,"",IF(B141="","Enter the date",IF(D141="","Enter who was paid or who paid",IF(F141="","Pick a head of account",IF(O141="?","Pick a head from the list",IF(AND(O141&lt;&gt;"C1",O141&lt;&gt;"C2",N(G141)+N(H141)&gt;0,N(I141)+N(J141)&gt;0),"Put money in and money out on separate rows",IF(K141&lt;0,"Cash in hand below zero: an entry is missing or wrong",IF(AND(O141="C1",ROUND(N(I141)-N(H141),2)&lt;&gt;0),"Cash deposited: cash out and bank in should be equal",IF(AND(O141="C2",ROUND(N(J141)-N(G141),2)&lt;&gt;0),"Cash withdrawn: bank out and cash in should be equal",IF(P141&gt;10000,"Cash paid to this party today is over ₹10,000: not deductible, s.36(4)",IF(Q141&gt;35000,"Cash freight to this transporter today is over ₹35,000: not deductible, s.36(6)",IF(R141&gt;10000,"Asset paid in cash over ₹10,000 today: left out of its cost, s.39(2)",IF(AND(O141="T",N(G141)&gt;=20000),"Loan of ₹20,000 or more taken in cash: barred, s.185",IF(AND(O141="L",N(I141)&gt;=20000),"Loan of ₹20,000 or more repaid in cash: barred, s.188",IF(S141&gt;=200000,"₹2,00,000 or more in cash from this party today: barred, s.186",IF(T141&gt;=200000,"₹2,00,000 or more in cash for this event or order: barred, s.186","OK"))))))))))))))))</f>
        <v/>
      </c>
      <c r="O141">
        <f>IF(F141="","",IFERROR(VLOOKUP(F141,Lists!$A$2:$B$22,2,FALSE),"?"))</f>
        <v/>
      </c>
      <c r="P141">
        <f>IF(OR(O141&lt;&gt;"E",N(I141)=0),0,SUMIFS($I$16:$I$315,$B$16:$B$315,B141,$D$16:$D$315,D141,$O$16:$O$315,"E"))</f>
        <v/>
      </c>
      <c r="Q141">
        <f>IF(OR(O141&lt;&gt;"F",N(I141)=0),0,SUMIFS($I$16:$I$315,$B$16:$B$315,B141,$D$16:$D$315,D141,$O$16:$O$315,"F"))</f>
        <v/>
      </c>
      <c r="R141">
        <f>IF(OR(O141&lt;&gt;"A",N(I141)=0),0,SUMIFS($I$16:$I$315,$B$16:$B$315,B141,$D$16:$D$315,D141,$O$16:$O$315,"A"))</f>
        <v/>
      </c>
      <c r="S141">
        <f>IF(OR(O141&lt;&gt;"S",N(G141)=0),0,SUMIFS($G$16:$G$315,$B$16:$B$315,B141,$D$16:$D$315,D141,$O$16:$O$315,"S"))</f>
        <v/>
      </c>
      <c r="T141">
        <f>IF(OR(O141&lt;&gt;"S",E141="",N(G141)=0),0,SUMIFS($G$16:$G$315,$E$16:$E$315,E141,$O$16:$O$315,"S"))</f>
        <v/>
      </c>
      <c r="U141">
        <f>IF(O141="C2",0,N(G141))</f>
        <v/>
      </c>
      <c r="V141">
        <f>IF(O141="C1",0,N(I141))</f>
        <v/>
      </c>
      <c r="W141">
        <f>IF(O141="C1",0,N(H141))</f>
        <v/>
      </c>
      <c r="X141">
        <f>IF(O141="C2",0,N(J141))</f>
        <v/>
      </c>
      <c r="Y141">
        <f>IF(OR(M141="",M141="OK"),0,1)</f>
        <v/>
      </c>
    </row>
    <row r="142">
      <c r="B142" s="21" t="n"/>
      <c r="C142" s="22" t="n"/>
      <c r="D142" s="14" t="n"/>
      <c r="E142" s="22" t="n"/>
      <c r="F142" s="14" t="n"/>
      <c r="G142" s="23" t="n"/>
      <c r="H142" s="23" t="n"/>
      <c r="I142" s="23" t="n"/>
      <c r="J142" s="23" t="n"/>
      <c r="K142" s="24">
        <f>IF(COUNT(G142:J142)=0,"",N($E$8)+SUM(G$16:G142)-SUM(I$16:I142))</f>
        <v/>
      </c>
      <c r="L142" s="24">
        <f>IF(COUNT(G142:J142)=0,"",N($E$9)+SUM(H$16:H142)-SUM(J$16:J142))</f>
        <v/>
      </c>
      <c r="M142" s="25">
        <f>IF(COUNT(G142:J142)=0,"",IF(B142="","Enter the date",IF(D142="","Enter who was paid or who paid",IF(F142="","Pick a head of account",IF(O142="?","Pick a head from the list",IF(AND(O142&lt;&gt;"C1",O142&lt;&gt;"C2",N(G142)+N(H142)&gt;0,N(I142)+N(J142)&gt;0),"Put money in and money out on separate rows",IF(K142&lt;0,"Cash in hand below zero: an entry is missing or wrong",IF(AND(O142="C1",ROUND(N(I142)-N(H142),2)&lt;&gt;0),"Cash deposited: cash out and bank in should be equal",IF(AND(O142="C2",ROUND(N(J142)-N(G142),2)&lt;&gt;0),"Cash withdrawn: bank out and cash in should be equal",IF(P142&gt;10000,"Cash paid to this party today is over ₹10,000: not deductible, s.36(4)",IF(Q142&gt;35000,"Cash freight to this transporter today is over ₹35,000: not deductible, s.36(6)",IF(R142&gt;10000,"Asset paid in cash over ₹10,000 today: left out of its cost, s.39(2)",IF(AND(O142="T",N(G142)&gt;=20000),"Loan of ₹20,000 or more taken in cash: barred, s.185",IF(AND(O142="L",N(I142)&gt;=20000),"Loan of ₹20,000 or more repaid in cash: barred, s.188",IF(S142&gt;=200000,"₹2,00,000 or more in cash from this party today: barred, s.186",IF(T142&gt;=200000,"₹2,00,000 or more in cash for this event or order: barred, s.186","OK"))))))))))))))))</f>
        <v/>
      </c>
      <c r="O142">
        <f>IF(F142="","",IFERROR(VLOOKUP(F142,Lists!$A$2:$B$22,2,FALSE),"?"))</f>
        <v/>
      </c>
      <c r="P142">
        <f>IF(OR(O142&lt;&gt;"E",N(I142)=0),0,SUMIFS($I$16:$I$315,$B$16:$B$315,B142,$D$16:$D$315,D142,$O$16:$O$315,"E"))</f>
        <v/>
      </c>
      <c r="Q142">
        <f>IF(OR(O142&lt;&gt;"F",N(I142)=0),0,SUMIFS($I$16:$I$315,$B$16:$B$315,B142,$D$16:$D$315,D142,$O$16:$O$315,"F"))</f>
        <v/>
      </c>
      <c r="R142">
        <f>IF(OR(O142&lt;&gt;"A",N(I142)=0),0,SUMIFS($I$16:$I$315,$B$16:$B$315,B142,$D$16:$D$315,D142,$O$16:$O$315,"A"))</f>
        <v/>
      </c>
      <c r="S142">
        <f>IF(OR(O142&lt;&gt;"S",N(G142)=0),0,SUMIFS($G$16:$G$315,$B$16:$B$315,B142,$D$16:$D$315,D142,$O$16:$O$315,"S"))</f>
        <v/>
      </c>
      <c r="T142">
        <f>IF(OR(O142&lt;&gt;"S",E142="",N(G142)=0),0,SUMIFS($G$16:$G$315,$E$16:$E$315,E142,$O$16:$O$315,"S"))</f>
        <v/>
      </c>
      <c r="U142">
        <f>IF(O142="C2",0,N(G142))</f>
        <v/>
      </c>
      <c r="V142">
        <f>IF(O142="C1",0,N(I142))</f>
        <v/>
      </c>
      <c r="W142">
        <f>IF(O142="C1",0,N(H142))</f>
        <v/>
      </c>
      <c r="X142">
        <f>IF(O142="C2",0,N(J142))</f>
        <v/>
      </c>
      <c r="Y142">
        <f>IF(OR(M142="",M142="OK"),0,1)</f>
        <v/>
      </c>
    </row>
    <row r="143">
      <c r="B143" s="21" t="n"/>
      <c r="C143" s="22" t="n"/>
      <c r="D143" s="14" t="n"/>
      <c r="E143" s="22" t="n"/>
      <c r="F143" s="14" t="n"/>
      <c r="G143" s="23" t="n"/>
      <c r="H143" s="23" t="n"/>
      <c r="I143" s="23" t="n"/>
      <c r="J143" s="23" t="n"/>
      <c r="K143" s="24">
        <f>IF(COUNT(G143:J143)=0,"",N($E$8)+SUM(G$16:G143)-SUM(I$16:I143))</f>
        <v/>
      </c>
      <c r="L143" s="24">
        <f>IF(COUNT(G143:J143)=0,"",N($E$9)+SUM(H$16:H143)-SUM(J$16:J143))</f>
        <v/>
      </c>
      <c r="M143" s="25">
        <f>IF(COUNT(G143:J143)=0,"",IF(B143="","Enter the date",IF(D143="","Enter who was paid or who paid",IF(F143="","Pick a head of account",IF(O143="?","Pick a head from the list",IF(AND(O143&lt;&gt;"C1",O143&lt;&gt;"C2",N(G143)+N(H143)&gt;0,N(I143)+N(J143)&gt;0),"Put money in and money out on separate rows",IF(K143&lt;0,"Cash in hand below zero: an entry is missing or wrong",IF(AND(O143="C1",ROUND(N(I143)-N(H143),2)&lt;&gt;0),"Cash deposited: cash out and bank in should be equal",IF(AND(O143="C2",ROUND(N(J143)-N(G143),2)&lt;&gt;0),"Cash withdrawn: bank out and cash in should be equal",IF(P143&gt;10000,"Cash paid to this party today is over ₹10,000: not deductible, s.36(4)",IF(Q143&gt;35000,"Cash freight to this transporter today is over ₹35,000: not deductible, s.36(6)",IF(R143&gt;10000,"Asset paid in cash over ₹10,000 today: left out of its cost, s.39(2)",IF(AND(O143="T",N(G143)&gt;=20000),"Loan of ₹20,000 or more taken in cash: barred, s.185",IF(AND(O143="L",N(I143)&gt;=20000),"Loan of ₹20,000 or more repaid in cash: barred, s.188",IF(S143&gt;=200000,"₹2,00,000 or more in cash from this party today: barred, s.186",IF(T143&gt;=200000,"₹2,00,000 or more in cash for this event or order: barred, s.186","OK"))))))))))))))))</f>
        <v/>
      </c>
      <c r="O143">
        <f>IF(F143="","",IFERROR(VLOOKUP(F143,Lists!$A$2:$B$22,2,FALSE),"?"))</f>
        <v/>
      </c>
      <c r="P143">
        <f>IF(OR(O143&lt;&gt;"E",N(I143)=0),0,SUMIFS($I$16:$I$315,$B$16:$B$315,B143,$D$16:$D$315,D143,$O$16:$O$315,"E"))</f>
        <v/>
      </c>
      <c r="Q143">
        <f>IF(OR(O143&lt;&gt;"F",N(I143)=0),0,SUMIFS($I$16:$I$315,$B$16:$B$315,B143,$D$16:$D$315,D143,$O$16:$O$315,"F"))</f>
        <v/>
      </c>
      <c r="R143">
        <f>IF(OR(O143&lt;&gt;"A",N(I143)=0),0,SUMIFS($I$16:$I$315,$B$16:$B$315,B143,$D$16:$D$315,D143,$O$16:$O$315,"A"))</f>
        <v/>
      </c>
      <c r="S143">
        <f>IF(OR(O143&lt;&gt;"S",N(G143)=0),0,SUMIFS($G$16:$G$315,$B$16:$B$315,B143,$D$16:$D$315,D143,$O$16:$O$315,"S"))</f>
        <v/>
      </c>
      <c r="T143">
        <f>IF(OR(O143&lt;&gt;"S",E143="",N(G143)=0),0,SUMIFS($G$16:$G$315,$E$16:$E$315,E143,$O$16:$O$315,"S"))</f>
        <v/>
      </c>
      <c r="U143">
        <f>IF(O143="C2",0,N(G143))</f>
        <v/>
      </c>
      <c r="V143">
        <f>IF(O143="C1",0,N(I143))</f>
        <v/>
      </c>
      <c r="W143">
        <f>IF(O143="C1",0,N(H143))</f>
        <v/>
      </c>
      <c r="X143">
        <f>IF(O143="C2",0,N(J143))</f>
        <v/>
      </c>
      <c r="Y143">
        <f>IF(OR(M143="",M143="OK"),0,1)</f>
        <v/>
      </c>
    </row>
    <row r="144">
      <c r="B144" s="21" t="n"/>
      <c r="C144" s="22" t="n"/>
      <c r="D144" s="14" t="n"/>
      <c r="E144" s="22" t="n"/>
      <c r="F144" s="14" t="n"/>
      <c r="G144" s="23" t="n"/>
      <c r="H144" s="23" t="n"/>
      <c r="I144" s="23" t="n"/>
      <c r="J144" s="23" t="n"/>
      <c r="K144" s="24">
        <f>IF(COUNT(G144:J144)=0,"",N($E$8)+SUM(G$16:G144)-SUM(I$16:I144))</f>
        <v/>
      </c>
      <c r="L144" s="24">
        <f>IF(COUNT(G144:J144)=0,"",N($E$9)+SUM(H$16:H144)-SUM(J$16:J144))</f>
        <v/>
      </c>
      <c r="M144" s="25">
        <f>IF(COUNT(G144:J144)=0,"",IF(B144="","Enter the date",IF(D144="","Enter who was paid or who paid",IF(F144="","Pick a head of account",IF(O144="?","Pick a head from the list",IF(AND(O144&lt;&gt;"C1",O144&lt;&gt;"C2",N(G144)+N(H144)&gt;0,N(I144)+N(J144)&gt;0),"Put money in and money out on separate rows",IF(K144&lt;0,"Cash in hand below zero: an entry is missing or wrong",IF(AND(O144="C1",ROUND(N(I144)-N(H144),2)&lt;&gt;0),"Cash deposited: cash out and bank in should be equal",IF(AND(O144="C2",ROUND(N(J144)-N(G144),2)&lt;&gt;0),"Cash withdrawn: bank out and cash in should be equal",IF(P144&gt;10000,"Cash paid to this party today is over ₹10,000: not deductible, s.36(4)",IF(Q144&gt;35000,"Cash freight to this transporter today is over ₹35,000: not deductible, s.36(6)",IF(R144&gt;10000,"Asset paid in cash over ₹10,000 today: left out of its cost, s.39(2)",IF(AND(O144="T",N(G144)&gt;=20000),"Loan of ₹20,000 or more taken in cash: barred, s.185",IF(AND(O144="L",N(I144)&gt;=20000),"Loan of ₹20,000 or more repaid in cash: barred, s.188",IF(S144&gt;=200000,"₹2,00,000 or more in cash from this party today: barred, s.186",IF(T144&gt;=200000,"₹2,00,000 or more in cash for this event or order: barred, s.186","OK"))))))))))))))))</f>
        <v/>
      </c>
      <c r="O144">
        <f>IF(F144="","",IFERROR(VLOOKUP(F144,Lists!$A$2:$B$22,2,FALSE),"?"))</f>
        <v/>
      </c>
      <c r="P144">
        <f>IF(OR(O144&lt;&gt;"E",N(I144)=0),0,SUMIFS($I$16:$I$315,$B$16:$B$315,B144,$D$16:$D$315,D144,$O$16:$O$315,"E"))</f>
        <v/>
      </c>
      <c r="Q144">
        <f>IF(OR(O144&lt;&gt;"F",N(I144)=0),0,SUMIFS($I$16:$I$315,$B$16:$B$315,B144,$D$16:$D$315,D144,$O$16:$O$315,"F"))</f>
        <v/>
      </c>
      <c r="R144">
        <f>IF(OR(O144&lt;&gt;"A",N(I144)=0),0,SUMIFS($I$16:$I$315,$B$16:$B$315,B144,$D$16:$D$315,D144,$O$16:$O$315,"A"))</f>
        <v/>
      </c>
      <c r="S144">
        <f>IF(OR(O144&lt;&gt;"S",N(G144)=0),0,SUMIFS($G$16:$G$315,$B$16:$B$315,B144,$D$16:$D$315,D144,$O$16:$O$315,"S"))</f>
        <v/>
      </c>
      <c r="T144">
        <f>IF(OR(O144&lt;&gt;"S",E144="",N(G144)=0),0,SUMIFS($G$16:$G$315,$E$16:$E$315,E144,$O$16:$O$315,"S"))</f>
        <v/>
      </c>
      <c r="U144">
        <f>IF(O144="C2",0,N(G144))</f>
        <v/>
      </c>
      <c r="V144">
        <f>IF(O144="C1",0,N(I144))</f>
        <v/>
      </c>
      <c r="W144">
        <f>IF(O144="C1",0,N(H144))</f>
        <v/>
      </c>
      <c r="X144">
        <f>IF(O144="C2",0,N(J144))</f>
        <v/>
      </c>
      <c r="Y144">
        <f>IF(OR(M144="",M144="OK"),0,1)</f>
        <v/>
      </c>
    </row>
    <row r="145">
      <c r="B145" s="21" t="n"/>
      <c r="C145" s="22" t="n"/>
      <c r="D145" s="14" t="n"/>
      <c r="E145" s="22" t="n"/>
      <c r="F145" s="14" t="n"/>
      <c r="G145" s="23" t="n"/>
      <c r="H145" s="23" t="n"/>
      <c r="I145" s="23" t="n"/>
      <c r="J145" s="23" t="n"/>
      <c r="K145" s="24">
        <f>IF(COUNT(G145:J145)=0,"",N($E$8)+SUM(G$16:G145)-SUM(I$16:I145))</f>
        <v/>
      </c>
      <c r="L145" s="24">
        <f>IF(COUNT(G145:J145)=0,"",N($E$9)+SUM(H$16:H145)-SUM(J$16:J145))</f>
        <v/>
      </c>
      <c r="M145" s="25">
        <f>IF(COUNT(G145:J145)=0,"",IF(B145="","Enter the date",IF(D145="","Enter who was paid or who paid",IF(F145="","Pick a head of account",IF(O145="?","Pick a head from the list",IF(AND(O145&lt;&gt;"C1",O145&lt;&gt;"C2",N(G145)+N(H145)&gt;0,N(I145)+N(J145)&gt;0),"Put money in and money out on separate rows",IF(K145&lt;0,"Cash in hand below zero: an entry is missing or wrong",IF(AND(O145="C1",ROUND(N(I145)-N(H145),2)&lt;&gt;0),"Cash deposited: cash out and bank in should be equal",IF(AND(O145="C2",ROUND(N(J145)-N(G145),2)&lt;&gt;0),"Cash withdrawn: bank out and cash in should be equal",IF(P145&gt;10000,"Cash paid to this party today is over ₹10,000: not deductible, s.36(4)",IF(Q145&gt;35000,"Cash freight to this transporter today is over ₹35,000: not deductible, s.36(6)",IF(R145&gt;10000,"Asset paid in cash over ₹10,000 today: left out of its cost, s.39(2)",IF(AND(O145="T",N(G145)&gt;=20000),"Loan of ₹20,000 or more taken in cash: barred, s.185",IF(AND(O145="L",N(I145)&gt;=20000),"Loan of ₹20,000 or more repaid in cash: barred, s.188",IF(S145&gt;=200000,"₹2,00,000 or more in cash from this party today: barred, s.186",IF(T145&gt;=200000,"₹2,00,000 or more in cash for this event or order: barred, s.186","OK"))))))))))))))))</f>
        <v/>
      </c>
      <c r="O145">
        <f>IF(F145="","",IFERROR(VLOOKUP(F145,Lists!$A$2:$B$22,2,FALSE),"?"))</f>
        <v/>
      </c>
      <c r="P145">
        <f>IF(OR(O145&lt;&gt;"E",N(I145)=0),0,SUMIFS($I$16:$I$315,$B$16:$B$315,B145,$D$16:$D$315,D145,$O$16:$O$315,"E"))</f>
        <v/>
      </c>
      <c r="Q145">
        <f>IF(OR(O145&lt;&gt;"F",N(I145)=0),0,SUMIFS($I$16:$I$315,$B$16:$B$315,B145,$D$16:$D$315,D145,$O$16:$O$315,"F"))</f>
        <v/>
      </c>
      <c r="R145">
        <f>IF(OR(O145&lt;&gt;"A",N(I145)=0),0,SUMIFS($I$16:$I$315,$B$16:$B$315,B145,$D$16:$D$315,D145,$O$16:$O$315,"A"))</f>
        <v/>
      </c>
      <c r="S145">
        <f>IF(OR(O145&lt;&gt;"S",N(G145)=0),0,SUMIFS($G$16:$G$315,$B$16:$B$315,B145,$D$16:$D$315,D145,$O$16:$O$315,"S"))</f>
        <v/>
      </c>
      <c r="T145">
        <f>IF(OR(O145&lt;&gt;"S",E145="",N(G145)=0),0,SUMIFS($G$16:$G$315,$E$16:$E$315,E145,$O$16:$O$315,"S"))</f>
        <v/>
      </c>
      <c r="U145">
        <f>IF(O145="C2",0,N(G145))</f>
        <v/>
      </c>
      <c r="V145">
        <f>IF(O145="C1",0,N(I145))</f>
        <v/>
      </c>
      <c r="W145">
        <f>IF(O145="C1",0,N(H145))</f>
        <v/>
      </c>
      <c r="X145">
        <f>IF(O145="C2",0,N(J145))</f>
        <v/>
      </c>
      <c r="Y145">
        <f>IF(OR(M145="",M145="OK"),0,1)</f>
        <v/>
      </c>
    </row>
    <row r="146">
      <c r="B146" s="21" t="n"/>
      <c r="C146" s="22" t="n"/>
      <c r="D146" s="14" t="n"/>
      <c r="E146" s="22" t="n"/>
      <c r="F146" s="14" t="n"/>
      <c r="G146" s="23" t="n"/>
      <c r="H146" s="23" t="n"/>
      <c r="I146" s="23" t="n"/>
      <c r="J146" s="23" t="n"/>
      <c r="K146" s="24">
        <f>IF(COUNT(G146:J146)=0,"",N($E$8)+SUM(G$16:G146)-SUM(I$16:I146))</f>
        <v/>
      </c>
      <c r="L146" s="24">
        <f>IF(COUNT(G146:J146)=0,"",N($E$9)+SUM(H$16:H146)-SUM(J$16:J146))</f>
        <v/>
      </c>
      <c r="M146" s="25">
        <f>IF(COUNT(G146:J146)=0,"",IF(B146="","Enter the date",IF(D146="","Enter who was paid or who paid",IF(F146="","Pick a head of account",IF(O146="?","Pick a head from the list",IF(AND(O146&lt;&gt;"C1",O146&lt;&gt;"C2",N(G146)+N(H146)&gt;0,N(I146)+N(J146)&gt;0),"Put money in and money out on separate rows",IF(K146&lt;0,"Cash in hand below zero: an entry is missing or wrong",IF(AND(O146="C1",ROUND(N(I146)-N(H146),2)&lt;&gt;0),"Cash deposited: cash out and bank in should be equal",IF(AND(O146="C2",ROUND(N(J146)-N(G146),2)&lt;&gt;0),"Cash withdrawn: bank out and cash in should be equal",IF(P146&gt;10000,"Cash paid to this party today is over ₹10,000: not deductible, s.36(4)",IF(Q146&gt;35000,"Cash freight to this transporter today is over ₹35,000: not deductible, s.36(6)",IF(R146&gt;10000,"Asset paid in cash over ₹10,000 today: left out of its cost, s.39(2)",IF(AND(O146="T",N(G146)&gt;=20000),"Loan of ₹20,000 or more taken in cash: barred, s.185",IF(AND(O146="L",N(I146)&gt;=20000),"Loan of ₹20,000 or more repaid in cash: barred, s.188",IF(S146&gt;=200000,"₹2,00,000 or more in cash from this party today: barred, s.186",IF(T146&gt;=200000,"₹2,00,000 or more in cash for this event or order: barred, s.186","OK"))))))))))))))))</f>
        <v/>
      </c>
      <c r="O146">
        <f>IF(F146="","",IFERROR(VLOOKUP(F146,Lists!$A$2:$B$22,2,FALSE),"?"))</f>
        <v/>
      </c>
      <c r="P146">
        <f>IF(OR(O146&lt;&gt;"E",N(I146)=0),0,SUMIFS($I$16:$I$315,$B$16:$B$315,B146,$D$16:$D$315,D146,$O$16:$O$315,"E"))</f>
        <v/>
      </c>
      <c r="Q146">
        <f>IF(OR(O146&lt;&gt;"F",N(I146)=0),0,SUMIFS($I$16:$I$315,$B$16:$B$315,B146,$D$16:$D$315,D146,$O$16:$O$315,"F"))</f>
        <v/>
      </c>
      <c r="R146">
        <f>IF(OR(O146&lt;&gt;"A",N(I146)=0),0,SUMIFS($I$16:$I$315,$B$16:$B$315,B146,$D$16:$D$315,D146,$O$16:$O$315,"A"))</f>
        <v/>
      </c>
      <c r="S146">
        <f>IF(OR(O146&lt;&gt;"S",N(G146)=0),0,SUMIFS($G$16:$G$315,$B$16:$B$315,B146,$D$16:$D$315,D146,$O$16:$O$315,"S"))</f>
        <v/>
      </c>
      <c r="T146">
        <f>IF(OR(O146&lt;&gt;"S",E146="",N(G146)=0),0,SUMIFS($G$16:$G$315,$E$16:$E$315,E146,$O$16:$O$315,"S"))</f>
        <v/>
      </c>
      <c r="U146">
        <f>IF(O146="C2",0,N(G146))</f>
        <v/>
      </c>
      <c r="V146">
        <f>IF(O146="C1",0,N(I146))</f>
        <v/>
      </c>
      <c r="W146">
        <f>IF(O146="C1",0,N(H146))</f>
        <v/>
      </c>
      <c r="X146">
        <f>IF(O146="C2",0,N(J146))</f>
        <v/>
      </c>
      <c r="Y146">
        <f>IF(OR(M146="",M146="OK"),0,1)</f>
        <v/>
      </c>
    </row>
    <row r="147">
      <c r="B147" s="21" t="n"/>
      <c r="C147" s="22" t="n"/>
      <c r="D147" s="14" t="n"/>
      <c r="E147" s="22" t="n"/>
      <c r="F147" s="14" t="n"/>
      <c r="G147" s="23" t="n"/>
      <c r="H147" s="23" t="n"/>
      <c r="I147" s="23" t="n"/>
      <c r="J147" s="23" t="n"/>
      <c r="K147" s="24">
        <f>IF(COUNT(G147:J147)=0,"",N($E$8)+SUM(G$16:G147)-SUM(I$16:I147))</f>
        <v/>
      </c>
      <c r="L147" s="24">
        <f>IF(COUNT(G147:J147)=0,"",N($E$9)+SUM(H$16:H147)-SUM(J$16:J147))</f>
        <v/>
      </c>
      <c r="M147" s="25">
        <f>IF(COUNT(G147:J147)=0,"",IF(B147="","Enter the date",IF(D147="","Enter who was paid or who paid",IF(F147="","Pick a head of account",IF(O147="?","Pick a head from the list",IF(AND(O147&lt;&gt;"C1",O147&lt;&gt;"C2",N(G147)+N(H147)&gt;0,N(I147)+N(J147)&gt;0),"Put money in and money out on separate rows",IF(K147&lt;0,"Cash in hand below zero: an entry is missing or wrong",IF(AND(O147="C1",ROUND(N(I147)-N(H147),2)&lt;&gt;0),"Cash deposited: cash out and bank in should be equal",IF(AND(O147="C2",ROUND(N(J147)-N(G147),2)&lt;&gt;0),"Cash withdrawn: bank out and cash in should be equal",IF(P147&gt;10000,"Cash paid to this party today is over ₹10,000: not deductible, s.36(4)",IF(Q147&gt;35000,"Cash freight to this transporter today is over ₹35,000: not deductible, s.36(6)",IF(R147&gt;10000,"Asset paid in cash over ₹10,000 today: left out of its cost, s.39(2)",IF(AND(O147="T",N(G147)&gt;=20000),"Loan of ₹20,000 or more taken in cash: barred, s.185",IF(AND(O147="L",N(I147)&gt;=20000),"Loan of ₹20,000 or more repaid in cash: barred, s.188",IF(S147&gt;=200000,"₹2,00,000 or more in cash from this party today: barred, s.186",IF(T147&gt;=200000,"₹2,00,000 or more in cash for this event or order: barred, s.186","OK"))))))))))))))))</f>
        <v/>
      </c>
      <c r="O147">
        <f>IF(F147="","",IFERROR(VLOOKUP(F147,Lists!$A$2:$B$22,2,FALSE),"?"))</f>
        <v/>
      </c>
      <c r="P147">
        <f>IF(OR(O147&lt;&gt;"E",N(I147)=0),0,SUMIFS($I$16:$I$315,$B$16:$B$315,B147,$D$16:$D$315,D147,$O$16:$O$315,"E"))</f>
        <v/>
      </c>
      <c r="Q147">
        <f>IF(OR(O147&lt;&gt;"F",N(I147)=0),0,SUMIFS($I$16:$I$315,$B$16:$B$315,B147,$D$16:$D$315,D147,$O$16:$O$315,"F"))</f>
        <v/>
      </c>
      <c r="R147">
        <f>IF(OR(O147&lt;&gt;"A",N(I147)=0),0,SUMIFS($I$16:$I$315,$B$16:$B$315,B147,$D$16:$D$315,D147,$O$16:$O$315,"A"))</f>
        <v/>
      </c>
      <c r="S147">
        <f>IF(OR(O147&lt;&gt;"S",N(G147)=0),0,SUMIFS($G$16:$G$315,$B$16:$B$315,B147,$D$16:$D$315,D147,$O$16:$O$315,"S"))</f>
        <v/>
      </c>
      <c r="T147">
        <f>IF(OR(O147&lt;&gt;"S",E147="",N(G147)=0),0,SUMIFS($G$16:$G$315,$E$16:$E$315,E147,$O$16:$O$315,"S"))</f>
        <v/>
      </c>
      <c r="U147">
        <f>IF(O147="C2",0,N(G147))</f>
        <v/>
      </c>
      <c r="V147">
        <f>IF(O147="C1",0,N(I147))</f>
        <v/>
      </c>
      <c r="W147">
        <f>IF(O147="C1",0,N(H147))</f>
        <v/>
      </c>
      <c r="X147">
        <f>IF(O147="C2",0,N(J147))</f>
        <v/>
      </c>
      <c r="Y147">
        <f>IF(OR(M147="",M147="OK"),0,1)</f>
        <v/>
      </c>
    </row>
    <row r="148">
      <c r="B148" s="21" t="n"/>
      <c r="C148" s="22" t="n"/>
      <c r="D148" s="14" t="n"/>
      <c r="E148" s="22" t="n"/>
      <c r="F148" s="14" t="n"/>
      <c r="G148" s="23" t="n"/>
      <c r="H148" s="23" t="n"/>
      <c r="I148" s="23" t="n"/>
      <c r="J148" s="23" t="n"/>
      <c r="K148" s="24">
        <f>IF(COUNT(G148:J148)=0,"",N($E$8)+SUM(G$16:G148)-SUM(I$16:I148))</f>
        <v/>
      </c>
      <c r="L148" s="24">
        <f>IF(COUNT(G148:J148)=0,"",N($E$9)+SUM(H$16:H148)-SUM(J$16:J148))</f>
        <v/>
      </c>
      <c r="M148" s="25">
        <f>IF(COUNT(G148:J148)=0,"",IF(B148="","Enter the date",IF(D148="","Enter who was paid or who paid",IF(F148="","Pick a head of account",IF(O148="?","Pick a head from the list",IF(AND(O148&lt;&gt;"C1",O148&lt;&gt;"C2",N(G148)+N(H148)&gt;0,N(I148)+N(J148)&gt;0),"Put money in and money out on separate rows",IF(K148&lt;0,"Cash in hand below zero: an entry is missing or wrong",IF(AND(O148="C1",ROUND(N(I148)-N(H148),2)&lt;&gt;0),"Cash deposited: cash out and bank in should be equal",IF(AND(O148="C2",ROUND(N(J148)-N(G148),2)&lt;&gt;0),"Cash withdrawn: bank out and cash in should be equal",IF(P148&gt;10000,"Cash paid to this party today is over ₹10,000: not deductible, s.36(4)",IF(Q148&gt;35000,"Cash freight to this transporter today is over ₹35,000: not deductible, s.36(6)",IF(R148&gt;10000,"Asset paid in cash over ₹10,000 today: left out of its cost, s.39(2)",IF(AND(O148="T",N(G148)&gt;=20000),"Loan of ₹20,000 or more taken in cash: barred, s.185",IF(AND(O148="L",N(I148)&gt;=20000),"Loan of ₹20,000 or more repaid in cash: barred, s.188",IF(S148&gt;=200000,"₹2,00,000 or more in cash from this party today: barred, s.186",IF(T148&gt;=200000,"₹2,00,000 or more in cash for this event or order: barred, s.186","OK"))))))))))))))))</f>
        <v/>
      </c>
      <c r="O148">
        <f>IF(F148="","",IFERROR(VLOOKUP(F148,Lists!$A$2:$B$22,2,FALSE),"?"))</f>
        <v/>
      </c>
      <c r="P148">
        <f>IF(OR(O148&lt;&gt;"E",N(I148)=0),0,SUMIFS($I$16:$I$315,$B$16:$B$315,B148,$D$16:$D$315,D148,$O$16:$O$315,"E"))</f>
        <v/>
      </c>
      <c r="Q148">
        <f>IF(OR(O148&lt;&gt;"F",N(I148)=0),0,SUMIFS($I$16:$I$315,$B$16:$B$315,B148,$D$16:$D$315,D148,$O$16:$O$315,"F"))</f>
        <v/>
      </c>
      <c r="R148">
        <f>IF(OR(O148&lt;&gt;"A",N(I148)=0),0,SUMIFS($I$16:$I$315,$B$16:$B$315,B148,$D$16:$D$315,D148,$O$16:$O$315,"A"))</f>
        <v/>
      </c>
      <c r="S148">
        <f>IF(OR(O148&lt;&gt;"S",N(G148)=0),0,SUMIFS($G$16:$G$315,$B$16:$B$315,B148,$D$16:$D$315,D148,$O$16:$O$315,"S"))</f>
        <v/>
      </c>
      <c r="T148">
        <f>IF(OR(O148&lt;&gt;"S",E148="",N(G148)=0),0,SUMIFS($G$16:$G$315,$E$16:$E$315,E148,$O$16:$O$315,"S"))</f>
        <v/>
      </c>
      <c r="U148">
        <f>IF(O148="C2",0,N(G148))</f>
        <v/>
      </c>
      <c r="V148">
        <f>IF(O148="C1",0,N(I148))</f>
        <v/>
      </c>
      <c r="W148">
        <f>IF(O148="C1",0,N(H148))</f>
        <v/>
      </c>
      <c r="X148">
        <f>IF(O148="C2",0,N(J148))</f>
        <v/>
      </c>
      <c r="Y148">
        <f>IF(OR(M148="",M148="OK"),0,1)</f>
        <v/>
      </c>
    </row>
    <row r="149">
      <c r="B149" s="21" t="n"/>
      <c r="C149" s="22" t="n"/>
      <c r="D149" s="14" t="n"/>
      <c r="E149" s="22" t="n"/>
      <c r="F149" s="14" t="n"/>
      <c r="G149" s="23" t="n"/>
      <c r="H149" s="23" t="n"/>
      <c r="I149" s="23" t="n"/>
      <c r="J149" s="23" t="n"/>
      <c r="K149" s="24">
        <f>IF(COUNT(G149:J149)=0,"",N($E$8)+SUM(G$16:G149)-SUM(I$16:I149))</f>
        <v/>
      </c>
      <c r="L149" s="24">
        <f>IF(COUNT(G149:J149)=0,"",N($E$9)+SUM(H$16:H149)-SUM(J$16:J149))</f>
        <v/>
      </c>
      <c r="M149" s="25">
        <f>IF(COUNT(G149:J149)=0,"",IF(B149="","Enter the date",IF(D149="","Enter who was paid or who paid",IF(F149="","Pick a head of account",IF(O149="?","Pick a head from the list",IF(AND(O149&lt;&gt;"C1",O149&lt;&gt;"C2",N(G149)+N(H149)&gt;0,N(I149)+N(J149)&gt;0),"Put money in and money out on separate rows",IF(K149&lt;0,"Cash in hand below zero: an entry is missing or wrong",IF(AND(O149="C1",ROUND(N(I149)-N(H149),2)&lt;&gt;0),"Cash deposited: cash out and bank in should be equal",IF(AND(O149="C2",ROUND(N(J149)-N(G149),2)&lt;&gt;0),"Cash withdrawn: bank out and cash in should be equal",IF(P149&gt;10000,"Cash paid to this party today is over ₹10,000: not deductible, s.36(4)",IF(Q149&gt;35000,"Cash freight to this transporter today is over ₹35,000: not deductible, s.36(6)",IF(R149&gt;10000,"Asset paid in cash over ₹10,000 today: left out of its cost, s.39(2)",IF(AND(O149="T",N(G149)&gt;=20000),"Loan of ₹20,000 or more taken in cash: barred, s.185",IF(AND(O149="L",N(I149)&gt;=20000),"Loan of ₹20,000 or more repaid in cash: barred, s.188",IF(S149&gt;=200000,"₹2,00,000 or more in cash from this party today: barred, s.186",IF(T149&gt;=200000,"₹2,00,000 or more in cash for this event or order: barred, s.186","OK"))))))))))))))))</f>
        <v/>
      </c>
      <c r="O149">
        <f>IF(F149="","",IFERROR(VLOOKUP(F149,Lists!$A$2:$B$22,2,FALSE),"?"))</f>
        <v/>
      </c>
      <c r="P149">
        <f>IF(OR(O149&lt;&gt;"E",N(I149)=0),0,SUMIFS($I$16:$I$315,$B$16:$B$315,B149,$D$16:$D$315,D149,$O$16:$O$315,"E"))</f>
        <v/>
      </c>
      <c r="Q149">
        <f>IF(OR(O149&lt;&gt;"F",N(I149)=0),0,SUMIFS($I$16:$I$315,$B$16:$B$315,B149,$D$16:$D$315,D149,$O$16:$O$315,"F"))</f>
        <v/>
      </c>
      <c r="R149">
        <f>IF(OR(O149&lt;&gt;"A",N(I149)=0),0,SUMIFS($I$16:$I$315,$B$16:$B$315,B149,$D$16:$D$315,D149,$O$16:$O$315,"A"))</f>
        <v/>
      </c>
      <c r="S149">
        <f>IF(OR(O149&lt;&gt;"S",N(G149)=0),0,SUMIFS($G$16:$G$315,$B$16:$B$315,B149,$D$16:$D$315,D149,$O$16:$O$315,"S"))</f>
        <v/>
      </c>
      <c r="T149">
        <f>IF(OR(O149&lt;&gt;"S",E149="",N(G149)=0),0,SUMIFS($G$16:$G$315,$E$16:$E$315,E149,$O$16:$O$315,"S"))</f>
        <v/>
      </c>
      <c r="U149">
        <f>IF(O149="C2",0,N(G149))</f>
        <v/>
      </c>
      <c r="V149">
        <f>IF(O149="C1",0,N(I149))</f>
        <v/>
      </c>
      <c r="W149">
        <f>IF(O149="C1",0,N(H149))</f>
        <v/>
      </c>
      <c r="X149">
        <f>IF(O149="C2",0,N(J149))</f>
        <v/>
      </c>
      <c r="Y149">
        <f>IF(OR(M149="",M149="OK"),0,1)</f>
        <v/>
      </c>
    </row>
    <row r="150">
      <c r="B150" s="21" t="n"/>
      <c r="C150" s="22" t="n"/>
      <c r="D150" s="14" t="n"/>
      <c r="E150" s="22" t="n"/>
      <c r="F150" s="14" t="n"/>
      <c r="G150" s="23" t="n"/>
      <c r="H150" s="23" t="n"/>
      <c r="I150" s="23" t="n"/>
      <c r="J150" s="23" t="n"/>
      <c r="K150" s="24">
        <f>IF(COUNT(G150:J150)=0,"",N($E$8)+SUM(G$16:G150)-SUM(I$16:I150))</f>
        <v/>
      </c>
      <c r="L150" s="24">
        <f>IF(COUNT(G150:J150)=0,"",N($E$9)+SUM(H$16:H150)-SUM(J$16:J150))</f>
        <v/>
      </c>
      <c r="M150" s="25">
        <f>IF(COUNT(G150:J150)=0,"",IF(B150="","Enter the date",IF(D150="","Enter who was paid or who paid",IF(F150="","Pick a head of account",IF(O150="?","Pick a head from the list",IF(AND(O150&lt;&gt;"C1",O150&lt;&gt;"C2",N(G150)+N(H150)&gt;0,N(I150)+N(J150)&gt;0),"Put money in and money out on separate rows",IF(K150&lt;0,"Cash in hand below zero: an entry is missing or wrong",IF(AND(O150="C1",ROUND(N(I150)-N(H150),2)&lt;&gt;0),"Cash deposited: cash out and bank in should be equal",IF(AND(O150="C2",ROUND(N(J150)-N(G150),2)&lt;&gt;0),"Cash withdrawn: bank out and cash in should be equal",IF(P150&gt;10000,"Cash paid to this party today is over ₹10,000: not deductible, s.36(4)",IF(Q150&gt;35000,"Cash freight to this transporter today is over ₹35,000: not deductible, s.36(6)",IF(R150&gt;10000,"Asset paid in cash over ₹10,000 today: left out of its cost, s.39(2)",IF(AND(O150="T",N(G150)&gt;=20000),"Loan of ₹20,000 or more taken in cash: barred, s.185",IF(AND(O150="L",N(I150)&gt;=20000),"Loan of ₹20,000 or more repaid in cash: barred, s.188",IF(S150&gt;=200000,"₹2,00,000 or more in cash from this party today: barred, s.186",IF(T150&gt;=200000,"₹2,00,000 or more in cash for this event or order: barred, s.186","OK"))))))))))))))))</f>
        <v/>
      </c>
      <c r="O150">
        <f>IF(F150="","",IFERROR(VLOOKUP(F150,Lists!$A$2:$B$22,2,FALSE),"?"))</f>
        <v/>
      </c>
      <c r="P150">
        <f>IF(OR(O150&lt;&gt;"E",N(I150)=0),0,SUMIFS($I$16:$I$315,$B$16:$B$315,B150,$D$16:$D$315,D150,$O$16:$O$315,"E"))</f>
        <v/>
      </c>
      <c r="Q150">
        <f>IF(OR(O150&lt;&gt;"F",N(I150)=0),0,SUMIFS($I$16:$I$315,$B$16:$B$315,B150,$D$16:$D$315,D150,$O$16:$O$315,"F"))</f>
        <v/>
      </c>
      <c r="R150">
        <f>IF(OR(O150&lt;&gt;"A",N(I150)=0),0,SUMIFS($I$16:$I$315,$B$16:$B$315,B150,$D$16:$D$315,D150,$O$16:$O$315,"A"))</f>
        <v/>
      </c>
      <c r="S150">
        <f>IF(OR(O150&lt;&gt;"S",N(G150)=0),0,SUMIFS($G$16:$G$315,$B$16:$B$315,B150,$D$16:$D$315,D150,$O$16:$O$315,"S"))</f>
        <v/>
      </c>
      <c r="T150">
        <f>IF(OR(O150&lt;&gt;"S",E150="",N(G150)=0),0,SUMIFS($G$16:$G$315,$E$16:$E$315,E150,$O$16:$O$315,"S"))</f>
        <v/>
      </c>
      <c r="U150">
        <f>IF(O150="C2",0,N(G150))</f>
        <v/>
      </c>
      <c r="V150">
        <f>IF(O150="C1",0,N(I150))</f>
        <v/>
      </c>
      <c r="W150">
        <f>IF(O150="C1",0,N(H150))</f>
        <v/>
      </c>
      <c r="X150">
        <f>IF(O150="C2",0,N(J150))</f>
        <v/>
      </c>
      <c r="Y150">
        <f>IF(OR(M150="",M150="OK"),0,1)</f>
        <v/>
      </c>
    </row>
    <row r="151">
      <c r="B151" s="21" t="n"/>
      <c r="C151" s="22" t="n"/>
      <c r="D151" s="14" t="n"/>
      <c r="E151" s="22" t="n"/>
      <c r="F151" s="14" t="n"/>
      <c r="G151" s="23" t="n"/>
      <c r="H151" s="23" t="n"/>
      <c r="I151" s="23" t="n"/>
      <c r="J151" s="23" t="n"/>
      <c r="K151" s="24">
        <f>IF(COUNT(G151:J151)=0,"",N($E$8)+SUM(G$16:G151)-SUM(I$16:I151))</f>
        <v/>
      </c>
      <c r="L151" s="24">
        <f>IF(COUNT(G151:J151)=0,"",N($E$9)+SUM(H$16:H151)-SUM(J$16:J151))</f>
        <v/>
      </c>
      <c r="M151" s="25">
        <f>IF(COUNT(G151:J151)=0,"",IF(B151="","Enter the date",IF(D151="","Enter who was paid or who paid",IF(F151="","Pick a head of account",IF(O151="?","Pick a head from the list",IF(AND(O151&lt;&gt;"C1",O151&lt;&gt;"C2",N(G151)+N(H151)&gt;0,N(I151)+N(J151)&gt;0),"Put money in and money out on separate rows",IF(K151&lt;0,"Cash in hand below zero: an entry is missing or wrong",IF(AND(O151="C1",ROUND(N(I151)-N(H151),2)&lt;&gt;0),"Cash deposited: cash out and bank in should be equal",IF(AND(O151="C2",ROUND(N(J151)-N(G151),2)&lt;&gt;0),"Cash withdrawn: bank out and cash in should be equal",IF(P151&gt;10000,"Cash paid to this party today is over ₹10,000: not deductible, s.36(4)",IF(Q151&gt;35000,"Cash freight to this transporter today is over ₹35,000: not deductible, s.36(6)",IF(R151&gt;10000,"Asset paid in cash over ₹10,000 today: left out of its cost, s.39(2)",IF(AND(O151="T",N(G151)&gt;=20000),"Loan of ₹20,000 or more taken in cash: barred, s.185",IF(AND(O151="L",N(I151)&gt;=20000),"Loan of ₹20,000 or more repaid in cash: barred, s.188",IF(S151&gt;=200000,"₹2,00,000 or more in cash from this party today: barred, s.186",IF(T151&gt;=200000,"₹2,00,000 or more in cash for this event or order: barred, s.186","OK"))))))))))))))))</f>
        <v/>
      </c>
      <c r="O151">
        <f>IF(F151="","",IFERROR(VLOOKUP(F151,Lists!$A$2:$B$22,2,FALSE),"?"))</f>
        <v/>
      </c>
      <c r="P151">
        <f>IF(OR(O151&lt;&gt;"E",N(I151)=0),0,SUMIFS($I$16:$I$315,$B$16:$B$315,B151,$D$16:$D$315,D151,$O$16:$O$315,"E"))</f>
        <v/>
      </c>
      <c r="Q151">
        <f>IF(OR(O151&lt;&gt;"F",N(I151)=0),0,SUMIFS($I$16:$I$315,$B$16:$B$315,B151,$D$16:$D$315,D151,$O$16:$O$315,"F"))</f>
        <v/>
      </c>
      <c r="R151">
        <f>IF(OR(O151&lt;&gt;"A",N(I151)=0),0,SUMIFS($I$16:$I$315,$B$16:$B$315,B151,$D$16:$D$315,D151,$O$16:$O$315,"A"))</f>
        <v/>
      </c>
      <c r="S151">
        <f>IF(OR(O151&lt;&gt;"S",N(G151)=0),0,SUMIFS($G$16:$G$315,$B$16:$B$315,B151,$D$16:$D$315,D151,$O$16:$O$315,"S"))</f>
        <v/>
      </c>
      <c r="T151">
        <f>IF(OR(O151&lt;&gt;"S",E151="",N(G151)=0),0,SUMIFS($G$16:$G$315,$E$16:$E$315,E151,$O$16:$O$315,"S"))</f>
        <v/>
      </c>
      <c r="U151">
        <f>IF(O151="C2",0,N(G151))</f>
        <v/>
      </c>
      <c r="V151">
        <f>IF(O151="C1",0,N(I151))</f>
        <v/>
      </c>
      <c r="W151">
        <f>IF(O151="C1",0,N(H151))</f>
        <v/>
      </c>
      <c r="X151">
        <f>IF(O151="C2",0,N(J151))</f>
        <v/>
      </c>
      <c r="Y151">
        <f>IF(OR(M151="",M151="OK"),0,1)</f>
        <v/>
      </c>
    </row>
    <row r="152">
      <c r="B152" s="21" t="n"/>
      <c r="C152" s="22" t="n"/>
      <c r="D152" s="14" t="n"/>
      <c r="E152" s="22" t="n"/>
      <c r="F152" s="14" t="n"/>
      <c r="G152" s="23" t="n"/>
      <c r="H152" s="23" t="n"/>
      <c r="I152" s="23" t="n"/>
      <c r="J152" s="23" t="n"/>
      <c r="K152" s="24">
        <f>IF(COUNT(G152:J152)=0,"",N($E$8)+SUM(G$16:G152)-SUM(I$16:I152))</f>
        <v/>
      </c>
      <c r="L152" s="24">
        <f>IF(COUNT(G152:J152)=0,"",N($E$9)+SUM(H$16:H152)-SUM(J$16:J152))</f>
        <v/>
      </c>
      <c r="M152" s="25">
        <f>IF(COUNT(G152:J152)=0,"",IF(B152="","Enter the date",IF(D152="","Enter who was paid or who paid",IF(F152="","Pick a head of account",IF(O152="?","Pick a head from the list",IF(AND(O152&lt;&gt;"C1",O152&lt;&gt;"C2",N(G152)+N(H152)&gt;0,N(I152)+N(J152)&gt;0),"Put money in and money out on separate rows",IF(K152&lt;0,"Cash in hand below zero: an entry is missing or wrong",IF(AND(O152="C1",ROUND(N(I152)-N(H152),2)&lt;&gt;0),"Cash deposited: cash out and bank in should be equal",IF(AND(O152="C2",ROUND(N(J152)-N(G152),2)&lt;&gt;0),"Cash withdrawn: bank out and cash in should be equal",IF(P152&gt;10000,"Cash paid to this party today is over ₹10,000: not deductible, s.36(4)",IF(Q152&gt;35000,"Cash freight to this transporter today is over ₹35,000: not deductible, s.36(6)",IF(R152&gt;10000,"Asset paid in cash over ₹10,000 today: left out of its cost, s.39(2)",IF(AND(O152="T",N(G152)&gt;=20000),"Loan of ₹20,000 or more taken in cash: barred, s.185",IF(AND(O152="L",N(I152)&gt;=20000),"Loan of ₹20,000 or more repaid in cash: barred, s.188",IF(S152&gt;=200000,"₹2,00,000 or more in cash from this party today: barred, s.186",IF(T152&gt;=200000,"₹2,00,000 or more in cash for this event or order: barred, s.186","OK"))))))))))))))))</f>
        <v/>
      </c>
      <c r="O152">
        <f>IF(F152="","",IFERROR(VLOOKUP(F152,Lists!$A$2:$B$22,2,FALSE),"?"))</f>
        <v/>
      </c>
      <c r="P152">
        <f>IF(OR(O152&lt;&gt;"E",N(I152)=0),0,SUMIFS($I$16:$I$315,$B$16:$B$315,B152,$D$16:$D$315,D152,$O$16:$O$315,"E"))</f>
        <v/>
      </c>
      <c r="Q152">
        <f>IF(OR(O152&lt;&gt;"F",N(I152)=0),0,SUMIFS($I$16:$I$315,$B$16:$B$315,B152,$D$16:$D$315,D152,$O$16:$O$315,"F"))</f>
        <v/>
      </c>
      <c r="R152">
        <f>IF(OR(O152&lt;&gt;"A",N(I152)=0),0,SUMIFS($I$16:$I$315,$B$16:$B$315,B152,$D$16:$D$315,D152,$O$16:$O$315,"A"))</f>
        <v/>
      </c>
      <c r="S152">
        <f>IF(OR(O152&lt;&gt;"S",N(G152)=0),0,SUMIFS($G$16:$G$315,$B$16:$B$315,B152,$D$16:$D$315,D152,$O$16:$O$315,"S"))</f>
        <v/>
      </c>
      <c r="T152">
        <f>IF(OR(O152&lt;&gt;"S",E152="",N(G152)=0),0,SUMIFS($G$16:$G$315,$E$16:$E$315,E152,$O$16:$O$315,"S"))</f>
        <v/>
      </c>
      <c r="U152">
        <f>IF(O152="C2",0,N(G152))</f>
        <v/>
      </c>
      <c r="V152">
        <f>IF(O152="C1",0,N(I152))</f>
        <v/>
      </c>
      <c r="W152">
        <f>IF(O152="C1",0,N(H152))</f>
        <v/>
      </c>
      <c r="X152">
        <f>IF(O152="C2",0,N(J152))</f>
        <v/>
      </c>
      <c r="Y152">
        <f>IF(OR(M152="",M152="OK"),0,1)</f>
        <v/>
      </c>
    </row>
    <row r="153">
      <c r="B153" s="21" t="n"/>
      <c r="C153" s="22" t="n"/>
      <c r="D153" s="14" t="n"/>
      <c r="E153" s="22" t="n"/>
      <c r="F153" s="14" t="n"/>
      <c r="G153" s="23" t="n"/>
      <c r="H153" s="23" t="n"/>
      <c r="I153" s="23" t="n"/>
      <c r="J153" s="23" t="n"/>
      <c r="K153" s="24">
        <f>IF(COUNT(G153:J153)=0,"",N($E$8)+SUM(G$16:G153)-SUM(I$16:I153))</f>
        <v/>
      </c>
      <c r="L153" s="24">
        <f>IF(COUNT(G153:J153)=0,"",N($E$9)+SUM(H$16:H153)-SUM(J$16:J153))</f>
        <v/>
      </c>
      <c r="M153" s="25">
        <f>IF(COUNT(G153:J153)=0,"",IF(B153="","Enter the date",IF(D153="","Enter who was paid or who paid",IF(F153="","Pick a head of account",IF(O153="?","Pick a head from the list",IF(AND(O153&lt;&gt;"C1",O153&lt;&gt;"C2",N(G153)+N(H153)&gt;0,N(I153)+N(J153)&gt;0),"Put money in and money out on separate rows",IF(K153&lt;0,"Cash in hand below zero: an entry is missing or wrong",IF(AND(O153="C1",ROUND(N(I153)-N(H153),2)&lt;&gt;0),"Cash deposited: cash out and bank in should be equal",IF(AND(O153="C2",ROUND(N(J153)-N(G153),2)&lt;&gt;0),"Cash withdrawn: bank out and cash in should be equal",IF(P153&gt;10000,"Cash paid to this party today is over ₹10,000: not deductible, s.36(4)",IF(Q153&gt;35000,"Cash freight to this transporter today is over ₹35,000: not deductible, s.36(6)",IF(R153&gt;10000,"Asset paid in cash over ₹10,000 today: left out of its cost, s.39(2)",IF(AND(O153="T",N(G153)&gt;=20000),"Loan of ₹20,000 or more taken in cash: barred, s.185",IF(AND(O153="L",N(I153)&gt;=20000),"Loan of ₹20,000 or more repaid in cash: barred, s.188",IF(S153&gt;=200000,"₹2,00,000 or more in cash from this party today: barred, s.186",IF(T153&gt;=200000,"₹2,00,000 or more in cash for this event or order: barred, s.186","OK"))))))))))))))))</f>
        <v/>
      </c>
      <c r="O153">
        <f>IF(F153="","",IFERROR(VLOOKUP(F153,Lists!$A$2:$B$22,2,FALSE),"?"))</f>
        <v/>
      </c>
      <c r="P153">
        <f>IF(OR(O153&lt;&gt;"E",N(I153)=0),0,SUMIFS($I$16:$I$315,$B$16:$B$315,B153,$D$16:$D$315,D153,$O$16:$O$315,"E"))</f>
        <v/>
      </c>
      <c r="Q153">
        <f>IF(OR(O153&lt;&gt;"F",N(I153)=0),0,SUMIFS($I$16:$I$315,$B$16:$B$315,B153,$D$16:$D$315,D153,$O$16:$O$315,"F"))</f>
        <v/>
      </c>
      <c r="R153">
        <f>IF(OR(O153&lt;&gt;"A",N(I153)=0),0,SUMIFS($I$16:$I$315,$B$16:$B$315,B153,$D$16:$D$315,D153,$O$16:$O$315,"A"))</f>
        <v/>
      </c>
      <c r="S153">
        <f>IF(OR(O153&lt;&gt;"S",N(G153)=0),0,SUMIFS($G$16:$G$315,$B$16:$B$315,B153,$D$16:$D$315,D153,$O$16:$O$315,"S"))</f>
        <v/>
      </c>
      <c r="T153">
        <f>IF(OR(O153&lt;&gt;"S",E153="",N(G153)=0),0,SUMIFS($G$16:$G$315,$E$16:$E$315,E153,$O$16:$O$315,"S"))</f>
        <v/>
      </c>
      <c r="U153">
        <f>IF(O153="C2",0,N(G153))</f>
        <v/>
      </c>
      <c r="V153">
        <f>IF(O153="C1",0,N(I153))</f>
        <v/>
      </c>
      <c r="W153">
        <f>IF(O153="C1",0,N(H153))</f>
        <v/>
      </c>
      <c r="X153">
        <f>IF(O153="C2",0,N(J153))</f>
        <v/>
      </c>
      <c r="Y153">
        <f>IF(OR(M153="",M153="OK"),0,1)</f>
        <v/>
      </c>
    </row>
    <row r="154">
      <c r="B154" s="21" t="n"/>
      <c r="C154" s="22" t="n"/>
      <c r="D154" s="14" t="n"/>
      <c r="E154" s="22" t="n"/>
      <c r="F154" s="14" t="n"/>
      <c r="G154" s="23" t="n"/>
      <c r="H154" s="23" t="n"/>
      <c r="I154" s="23" t="n"/>
      <c r="J154" s="23" t="n"/>
      <c r="K154" s="24">
        <f>IF(COUNT(G154:J154)=0,"",N($E$8)+SUM(G$16:G154)-SUM(I$16:I154))</f>
        <v/>
      </c>
      <c r="L154" s="24">
        <f>IF(COUNT(G154:J154)=0,"",N($E$9)+SUM(H$16:H154)-SUM(J$16:J154))</f>
        <v/>
      </c>
      <c r="M154" s="25">
        <f>IF(COUNT(G154:J154)=0,"",IF(B154="","Enter the date",IF(D154="","Enter who was paid or who paid",IF(F154="","Pick a head of account",IF(O154="?","Pick a head from the list",IF(AND(O154&lt;&gt;"C1",O154&lt;&gt;"C2",N(G154)+N(H154)&gt;0,N(I154)+N(J154)&gt;0),"Put money in and money out on separate rows",IF(K154&lt;0,"Cash in hand below zero: an entry is missing or wrong",IF(AND(O154="C1",ROUND(N(I154)-N(H154),2)&lt;&gt;0),"Cash deposited: cash out and bank in should be equal",IF(AND(O154="C2",ROUND(N(J154)-N(G154),2)&lt;&gt;0),"Cash withdrawn: bank out and cash in should be equal",IF(P154&gt;10000,"Cash paid to this party today is over ₹10,000: not deductible, s.36(4)",IF(Q154&gt;35000,"Cash freight to this transporter today is over ₹35,000: not deductible, s.36(6)",IF(R154&gt;10000,"Asset paid in cash over ₹10,000 today: left out of its cost, s.39(2)",IF(AND(O154="T",N(G154)&gt;=20000),"Loan of ₹20,000 or more taken in cash: barred, s.185",IF(AND(O154="L",N(I154)&gt;=20000),"Loan of ₹20,000 or more repaid in cash: barred, s.188",IF(S154&gt;=200000,"₹2,00,000 or more in cash from this party today: barred, s.186",IF(T154&gt;=200000,"₹2,00,000 or more in cash for this event or order: barred, s.186","OK"))))))))))))))))</f>
        <v/>
      </c>
      <c r="O154">
        <f>IF(F154="","",IFERROR(VLOOKUP(F154,Lists!$A$2:$B$22,2,FALSE),"?"))</f>
        <v/>
      </c>
      <c r="P154">
        <f>IF(OR(O154&lt;&gt;"E",N(I154)=0),0,SUMIFS($I$16:$I$315,$B$16:$B$315,B154,$D$16:$D$315,D154,$O$16:$O$315,"E"))</f>
        <v/>
      </c>
      <c r="Q154">
        <f>IF(OR(O154&lt;&gt;"F",N(I154)=0),0,SUMIFS($I$16:$I$315,$B$16:$B$315,B154,$D$16:$D$315,D154,$O$16:$O$315,"F"))</f>
        <v/>
      </c>
      <c r="R154">
        <f>IF(OR(O154&lt;&gt;"A",N(I154)=0),0,SUMIFS($I$16:$I$315,$B$16:$B$315,B154,$D$16:$D$315,D154,$O$16:$O$315,"A"))</f>
        <v/>
      </c>
      <c r="S154">
        <f>IF(OR(O154&lt;&gt;"S",N(G154)=0),0,SUMIFS($G$16:$G$315,$B$16:$B$315,B154,$D$16:$D$315,D154,$O$16:$O$315,"S"))</f>
        <v/>
      </c>
      <c r="T154">
        <f>IF(OR(O154&lt;&gt;"S",E154="",N(G154)=0),0,SUMIFS($G$16:$G$315,$E$16:$E$315,E154,$O$16:$O$315,"S"))</f>
        <v/>
      </c>
      <c r="U154">
        <f>IF(O154="C2",0,N(G154))</f>
        <v/>
      </c>
      <c r="V154">
        <f>IF(O154="C1",0,N(I154))</f>
        <v/>
      </c>
      <c r="W154">
        <f>IF(O154="C1",0,N(H154))</f>
        <v/>
      </c>
      <c r="X154">
        <f>IF(O154="C2",0,N(J154))</f>
        <v/>
      </c>
      <c r="Y154">
        <f>IF(OR(M154="",M154="OK"),0,1)</f>
        <v/>
      </c>
    </row>
    <row r="155">
      <c r="B155" s="21" t="n"/>
      <c r="C155" s="22" t="n"/>
      <c r="D155" s="14" t="n"/>
      <c r="E155" s="22" t="n"/>
      <c r="F155" s="14" t="n"/>
      <c r="G155" s="23" t="n"/>
      <c r="H155" s="23" t="n"/>
      <c r="I155" s="23" t="n"/>
      <c r="J155" s="23" t="n"/>
      <c r="K155" s="24">
        <f>IF(COUNT(G155:J155)=0,"",N($E$8)+SUM(G$16:G155)-SUM(I$16:I155))</f>
        <v/>
      </c>
      <c r="L155" s="24">
        <f>IF(COUNT(G155:J155)=0,"",N($E$9)+SUM(H$16:H155)-SUM(J$16:J155))</f>
        <v/>
      </c>
      <c r="M155" s="25">
        <f>IF(COUNT(G155:J155)=0,"",IF(B155="","Enter the date",IF(D155="","Enter who was paid or who paid",IF(F155="","Pick a head of account",IF(O155="?","Pick a head from the list",IF(AND(O155&lt;&gt;"C1",O155&lt;&gt;"C2",N(G155)+N(H155)&gt;0,N(I155)+N(J155)&gt;0),"Put money in and money out on separate rows",IF(K155&lt;0,"Cash in hand below zero: an entry is missing or wrong",IF(AND(O155="C1",ROUND(N(I155)-N(H155),2)&lt;&gt;0),"Cash deposited: cash out and bank in should be equal",IF(AND(O155="C2",ROUND(N(J155)-N(G155),2)&lt;&gt;0),"Cash withdrawn: bank out and cash in should be equal",IF(P155&gt;10000,"Cash paid to this party today is over ₹10,000: not deductible, s.36(4)",IF(Q155&gt;35000,"Cash freight to this transporter today is over ₹35,000: not deductible, s.36(6)",IF(R155&gt;10000,"Asset paid in cash over ₹10,000 today: left out of its cost, s.39(2)",IF(AND(O155="T",N(G155)&gt;=20000),"Loan of ₹20,000 or more taken in cash: barred, s.185",IF(AND(O155="L",N(I155)&gt;=20000),"Loan of ₹20,000 or more repaid in cash: barred, s.188",IF(S155&gt;=200000,"₹2,00,000 or more in cash from this party today: barred, s.186",IF(T155&gt;=200000,"₹2,00,000 or more in cash for this event or order: barred, s.186","OK"))))))))))))))))</f>
        <v/>
      </c>
      <c r="O155">
        <f>IF(F155="","",IFERROR(VLOOKUP(F155,Lists!$A$2:$B$22,2,FALSE),"?"))</f>
        <v/>
      </c>
      <c r="P155">
        <f>IF(OR(O155&lt;&gt;"E",N(I155)=0),0,SUMIFS($I$16:$I$315,$B$16:$B$315,B155,$D$16:$D$315,D155,$O$16:$O$315,"E"))</f>
        <v/>
      </c>
      <c r="Q155">
        <f>IF(OR(O155&lt;&gt;"F",N(I155)=0),0,SUMIFS($I$16:$I$315,$B$16:$B$315,B155,$D$16:$D$315,D155,$O$16:$O$315,"F"))</f>
        <v/>
      </c>
      <c r="R155">
        <f>IF(OR(O155&lt;&gt;"A",N(I155)=0),0,SUMIFS($I$16:$I$315,$B$16:$B$315,B155,$D$16:$D$315,D155,$O$16:$O$315,"A"))</f>
        <v/>
      </c>
      <c r="S155">
        <f>IF(OR(O155&lt;&gt;"S",N(G155)=0),0,SUMIFS($G$16:$G$315,$B$16:$B$315,B155,$D$16:$D$315,D155,$O$16:$O$315,"S"))</f>
        <v/>
      </c>
      <c r="T155">
        <f>IF(OR(O155&lt;&gt;"S",E155="",N(G155)=0),0,SUMIFS($G$16:$G$315,$E$16:$E$315,E155,$O$16:$O$315,"S"))</f>
        <v/>
      </c>
      <c r="U155">
        <f>IF(O155="C2",0,N(G155))</f>
        <v/>
      </c>
      <c r="V155">
        <f>IF(O155="C1",0,N(I155))</f>
        <v/>
      </c>
      <c r="W155">
        <f>IF(O155="C1",0,N(H155))</f>
        <v/>
      </c>
      <c r="X155">
        <f>IF(O155="C2",0,N(J155))</f>
        <v/>
      </c>
      <c r="Y155">
        <f>IF(OR(M155="",M155="OK"),0,1)</f>
        <v/>
      </c>
    </row>
    <row r="156">
      <c r="B156" s="21" t="n"/>
      <c r="C156" s="22" t="n"/>
      <c r="D156" s="14" t="n"/>
      <c r="E156" s="22" t="n"/>
      <c r="F156" s="14" t="n"/>
      <c r="G156" s="23" t="n"/>
      <c r="H156" s="23" t="n"/>
      <c r="I156" s="23" t="n"/>
      <c r="J156" s="23" t="n"/>
      <c r="K156" s="24">
        <f>IF(COUNT(G156:J156)=0,"",N($E$8)+SUM(G$16:G156)-SUM(I$16:I156))</f>
        <v/>
      </c>
      <c r="L156" s="24">
        <f>IF(COUNT(G156:J156)=0,"",N($E$9)+SUM(H$16:H156)-SUM(J$16:J156))</f>
        <v/>
      </c>
      <c r="M156" s="25">
        <f>IF(COUNT(G156:J156)=0,"",IF(B156="","Enter the date",IF(D156="","Enter who was paid or who paid",IF(F156="","Pick a head of account",IF(O156="?","Pick a head from the list",IF(AND(O156&lt;&gt;"C1",O156&lt;&gt;"C2",N(G156)+N(H156)&gt;0,N(I156)+N(J156)&gt;0),"Put money in and money out on separate rows",IF(K156&lt;0,"Cash in hand below zero: an entry is missing or wrong",IF(AND(O156="C1",ROUND(N(I156)-N(H156),2)&lt;&gt;0),"Cash deposited: cash out and bank in should be equal",IF(AND(O156="C2",ROUND(N(J156)-N(G156),2)&lt;&gt;0),"Cash withdrawn: bank out and cash in should be equal",IF(P156&gt;10000,"Cash paid to this party today is over ₹10,000: not deductible, s.36(4)",IF(Q156&gt;35000,"Cash freight to this transporter today is over ₹35,000: not deductible, s.36(6)",IF(R156&gt;10000,"Asset paid in cash over ₹10,000 today: left out of its cost, s.39(2)",IF(AND(O156="T",N(G156)&gt;=20000),"Loan of ₹20,000 or more taken in cash: barred, s.185",IF(AND(O156="L",N(I156)&gt;=20000),"Loan of ₹20,000 or more repaid in cash: barred, s.188",IF(S156&gt;=200000,"₹2,00,000 or more in cash from this party today: barred, s.186",IF(T156&gt;=200000,"₹2,00,000 or more in cash for this event or order: barred, s.186","OK"))))))))))))))))</f>
        <v/>
      </c>
      <c r="O156">
        <f>IF(F156="","",IFERROR(VLOOKUP(F156,Lists!$A$2:$B$22,2,FALSE),"?"))</f>
        <v/>
      </c>
      <c r="P156">
        <f>IF(OR(O156&lt;&gt;"E",N(I156)=0),0,SUMIFS($I$16:$I$315,$B$16:$B$315,B156,$D$16:$D$315,D156,$O$16:$O$315,"E"))</f>
        <v/>
      </c>
      <c r="Q156">
        <f>IF(OR(O156&lt;&gt;"F",N(I156)=0),0,SUMIFS($I$16:$I$315,$B$16:$B$315,B156,$D$16:$D$315,D156,$O$16:$O$315,"F"))</f>
        <v/>
      </c>
      <c r="R156">
        <f>IF(OR(O156&lt;&gt;"A",N(I156)=0),0,SUMIFS($I$16:$I$315,$B$16:$B$315,B156,$D$16:$D$315,D156,$O$16:$O$315,"A"))</f>
        <v/>
      </c>
      <c r="S156">
        <f>IF(OR(O156&lt;&gt;"S",N(G156)=0),0,SUMIFS($G$16:$G$315,$B$16:$B$315,B156,$D$16:$D$315,D156,$O$16:$O$315,"S"))</f>
        <v/>
      </c>
      <c r="T156">
        <f>IF(OR(O156&lt;&gt;"S",E156="",N(G156)=0),0,SUMIFS($G$16:$G$315,$E$16:$E$315,E156,$O$16:$O$315,"S"))</f>
        <v/>
      </c>
      <c r="U156">
        <f>IF(O156="C2",0,N(G156))</f>
        <v/>
      </c>
      <c r="V156">
        <f>IF(O156="C1",0,N(I156))</f>
        <v/>
      </c>
      <c r="W156">
        <f>IF(O156="C1",0,N(H156))</f>
        <v/>
      </c>
      <c r="X156">
        <f>IF(O156="C2",0,N(J156))</f>
        <v/>
      </c>
      <c r="Y156">
        <f>IF(OR(M156="",M156="OK"),0,1)</f>
        <v/>
      </c>
    </row>
    <row r="157">
      <c r="B157" s="21" t="n"/>
      <c r="C157" s="22" t="n"/>
      <c r="D157" s="14" t="n"/>
      <c r="E157" s="22" t="n"/>
      <c r="F157" s="14" t="n"/>
      <c r="G157" s="23" t="n"/>
      <c r="H157" s="23" t="n"/>
      <c r="I157" s="23" t="n"/>
      <c r="J157" s="23" t="n"/>
      <c r="K157" s="24">
        <f>IF(COUNT(G157:J157)=0,"",N($E$8)+SUM(G$16:G157)-SUM(I$16:I157))</f>
        <v/>
      </c>
      <c r="L157" s="24">
        <f>IF(COUNT(G157:J157)=0,"",N($E$9)+SUM(H$16:H157)-SUM(J$16:J157))</f>
        <v/>
      </c>
      <c r="M157" s="25">
        <f>IF(COUNT(G157:J157)=0,"",IF(B157="","Enter the date",IF(D157="","Enter who was paid or who paid",IF(F157="","Pick a head of account",IF(O157="?","Pick a head from the list",IF(AND(O157&lt;&gt;"C1",O157&lt;&gt;"C2",N(G157)+N(H157)&gt;0,N(I157)+N(J157)&gt;0),"Put money in and money out on separate rows",IF(K157&lt;0,"Cash in hand below zero: an entry is missing or wrong",IF(AND(O157="C1",ROUND(N(I157)-N(H157),2)&lt;&gt;0),"Cash deposited: cash out and bank in should be equal",IF(AND(O157="C2",ROUND(N(J157)-N(G157),2)&lt;&gt;0),"Cash withdrawn: bank out and cash in should be equal",IF(P157&gt;10000,"Cash paid to this party today is over ₹10,000: not deductible, s.36(4)",IF(Q157&gt;35000,"Cash freight to this transporter today is over ₹35,000: not deductible, s.36(6)",IF(R157&gt;10000,"Asset paid in cash over ₹10,000 today: left out of its cost, s.39(2)",IF(AND(O157="T",N(G157)&gt;=20000),"Loan of ₹20,000 or more taken in cash: barred, s.185",IF(AND(O157="L",N(I157)&gt;=20000),"Loan of ₹20,000 or more repaid in cash: barred, s.188",IF(S157&gt;=200000,"₹2,00,000 or more in cash from this party today: barred, s.186",IF(T157&gt;=200000,"₹2,00,000 or more in cash for this event or order: barred, s.186","OK"))))))))))))))))</f>
        <v/>
      </c>
      <c r="O157">
        <f>IF(F157="","",IFERROR(VLOOKUP(F157,Lists!$A$2:$B$22,2,FALSE),"?"))</f>
        <v/>
      </c>
      <c r="P157">
        <f>IF(OR(O157&lt;&gt;"E",N(I157)=0),0,SUMIFS($I$16:$I$315,$B$16:$B$315,B157,$D$16:$D$315,D157,$O$16:$O$315,"E"))</f>
        <v/>
      </c>
      <c r="Q157">
        <f>IF(OR(O157&lt;&gt;"F",N(I157)=0),0,SUMIFS($I$16:$I$315,$B$16:$B$315,B157,$D$16:$D$315,D157,$O$16:$O$315,"F"))</f>
        <v/>
      </c>
      <c r="R157">
        <f>IF(OR(O157&lt;&gt;"A",N(I157)=0),0,SUMIFS($I$16:$I$315,$B$16:$B$315,B157,$D$16:$D$315,D157,$O$16:$O$315,"A"))</f>
        <v/>
      </c>
      <c r="S157">
        <f>IF(OR(O157&lt;&gt;"S",N(G157)=0),0,SUMIFS($G$16:$G$315,$B$16:$B$315,B157,$D$16:$D$315,D157,$O$16:$O$315,"S"))</f>
        <v/>
      </c>
      <c r="T157">
        <f>IF(OR(O157&lt;&gt;"S",E157="",N(G157)=0),0,SUMIFS($G$16:$G$315,$E$16:$E$315,E157,$O$16:$O$315,"S"))</f>
        <v/>
      </c>
      <c r="U157">
        <f>IF(O157="C2",0,N(G157))</f>
        <v/>
      </c>
      <c r="V157">
        <f>IF(O157="C1",0,N(I157))</f>
        <v/>
      </c>
      <c r="W157">
        <f>IF(O157="C1",0,N(H157))</f>
        <v/>
      </c>
      <c r="X157">
        <f>IF(O157="C2",0,N(J157))</f>
        <v/>
      </c>
      <c r="Y157">
        <f>IF(OR(M157="",M157="OK"),0,1)</f>
        <v/>
      </c>
    </row>
    <row r="158">
      <c r="B158" s="21" t="n"/>
      <c r="C158" s="22" t="n"/>
      <c r="D158" s="14" t="n"/>
      <c r="E158" s="22" t="n"/>
      <c r="F158" s="14" t="n"/>
      <c r="G158" s="23" t="n"/>
      <c r="H158" s="23" t="n"/>
      <c r="I158" s="23" t="n"/>
      <c r="J158" s="23" t="n"/>
      <c r="K158" s="24">
        <f>IF(COUNT(G158:J158)=0,"",N($E$8)+SUM(G$16:G158)-SUM(I$16:I158))</f>
        <v/>
      </c>
      <c r="L158" s="24">
        <f>IF(COUNT(G158:J158)=0,"",N($E$9)+SUM(H$16:H158)-SUM(J$16:J158))</f>
        <v/>
      </c>
      <c r="M158" s="25">
        <f>IF(COUNT(G158:J158)=0,"",IF(B158="","Enter the date",IF(D158="","Enter who was paid or who paid",IF(F158="","Pick a head of account",IF(O158="?","Pick a head from the list",IF(AND(O158&lt;&gt;"C1",O158&lt;&gt;"C2",N(G158)+N(H158)&gt;0,N(I158)+N(J158)&gt;0),"Put money in and money out on separate rows",IF(K158&lt;0,"Cash in hand below zero: an entry is missing or wrong",IF(AND(O158="C1",ROUND(N(I158)-N(H158),2)&lt;&gt;0),"Cash deposited: cash out and bank in should be equal",IF(AND(O158="C2",ROUND(N(J158)-N(G158),2)&lt;&gt;0),"Cash withdrawn: bank out and cash in should be equal",IF(P158&gt;10000,"Cash paid to this party today is over ₹10,000: not deductible, s.36(4)",IF(Q158&gt;35000,"Cash freight to this transporter today is over ₹35,000: not deductible, s.36(6)",IF(R158&gt;10000,"Asset paid in cash over ₹10,000 today: left out of its cost, s.39(2)",IF(AND(O158="T",N(G158)&gt;=20000),"Loan of ₹20,000 or more taken in cash: barred, s.185",IF(AND(O158="L",N(I158)&gt;=20000),"Loan of ₹20,000 or more repaid in cash: barred, s.188",IF(S158&gt;=200000,"₹2,00,000 or more in cash from this party today: barred, s.186",IF(T158&gt;=200000,"₹2,00,000 or more in cash for this event or order: barred, s.186","OK"))))))))))))))))</f>
        <v/>
      </c>
      <c r="O158">
        <f>IF(F158="","",IFERROR(VLOOKUP(F158,Lists!$A$2:$B$22,2,FALSE),"?"))</f>
        <v/>
      </c>
      <c r="P158">
        <f>IF(OR(O158&lt;&gt;"E",N(I158)=0),0,SUMIFS($I$16:$I$315,$B$16:$B$315,B158,$D$16:$D$315,D158,$O$16:$O$315,"E"))</f>
        <v/>
      </c>
      <c r="Q158">
        <f>IF(OR(O158&lt;&gt;"F",N(I158)=0),0,SUMIFS($I$16:$I$315,$B$16:$B$315,B158,$D$16:$D$315,D158,$O$16:$O$315,"F"))</f>
        <v/>
      </c>
      <c r="R158">
        <f>IF(OR(O158&lt;&gt;"A",N(I158)=0),0,SUMIFS($I$16:$I$315,$B$16:$B$315,B158,$D$16:$D$315,D158,$O$16:$O$315,"A"))</f>
        <v/>
      </c>
      <c r="S158">
        <f>IF(OR(O158&lt;&gt;"S",N(G158)=0),0,SUMIFS($G$16:$G$315,$B$16:$B$315,B158,$D$16:$D$315,D158,$O$16:$O$315,"S"))</f>
        <v/>
      </c>
      <c r="T158">
        <f>IF(OR(O158&lt;&gt;"S",E158="",N(G158)=0),0,SUMIFS($G$16:$G$315,$E$16:$E$315,E158,$O$16:$O$315,"S"))</f>
        <v/>
      </c>
      <c r="U158">
        <f>IF(O158="C2",0,N(G158))</f>
        <v/>
      </c>
      <c r="V158">
        <f>IF(O158="C1",0,N(I158))</f>
        <v/>
      </c>
      <c r="W158">
        <f>IF(O158="C1",0,N(H158))</f>
        <v/>
      </c>
      <c r="X158">
        <f>IF(O158="C2",0,N(J158))</f>
        <v/>
      </c>
      <c r="Y158">
        <f>IF(OR(M158="",M158="OK"),0,1)</f>
        <v/>
      </c>
    </row>
    <row r="159">
      <c r="B159" s="21" t="n"/>
      <c r="C159" s="22" t="n"/>
      <c r="D159" s="14" t="n"/>
      <c r="E159" s="22" t="n"/>
      <c r="F159" s="14" t="n"/>
      <c r="G159" s="23" t="n"/>
      <c r="H159" s="23" t="n"/>
      <c r="I159" s="23" t="n"/>
      <c r="J159" s="23" t="n"/>
      <c r="K159" s="24">
        <f>IF(COUNT(G159:J159)=0,"",N($E$8)+SUM(G$16:G159)-SUM(I$16:I159))</f>
        <v/>
      </c>
      <c r="L159" s="24">
        <f>IF(COUNT(G159:J159)=0,"",N($E$9)+SUM(H$16:H159)-SUM(J$16:J159))</f>
        <v/>
      </c>
      <c r="M159" s="25">
        <f>IF(COUNT(G159:J159)=0,"",IF(B159="","Enter the date",IF(D159="","Enter who was paid or who paid",IF(F159="","Pick a head of account",IF(O159="?","Pick a head from the list",IF(AND(O159&lt;&gt;"C1",O159&lt;&gt;"C2",N(G159)+N(H159)&gt;0,N(I159)+N(J159)&gt;0),"Put money in and money out on separate rows",IF(K159&lt;0,"Cash in hand below zero: an entry is missing or wrong",IF(AND(O159="C1",ROUND(N(I159)-N(H159),2)&lt;&gt;0),"Cash deposited: cash out and bank in should be equal",IF(AND(O159="C2",ROUND(N(J159)-N(G159),2)&lt;&gt;0),"Cash withdrawn: bank out and cash in should be equal",IF(P159&gt;10000,"Cash paid to this party today is over ₹10,000: not deductible, s.36(4)",IF(Q159&gt;35000,"Cash freight to this transporter today is over ₹35,000: not deductible, s.36(6)",IF(R159&gt;10000,"Asset paid in cash over ₹10,000 today: left out of its cost, s.39(2)",IF(AND(O159="T",N(G159)&gt;=20000),"Loan of ₹20,000 or more taken in cash: barred, s.185",IF(AND(O159="L",N(I159)&gt;=20000),"Loan of ₹20,000 or more repaid in cash: barred, s.188",IF(S159&gt;=200000,"₹2,00,000 or more in cash from this party today: barred, s.186",IF(T159&gt;=200000,"₹2,00,000 or more in cash for this event or order: barred, s.186","OK"))))))))))))))))</f>
        <v/>
      </c>
      <c r="O159">
        <f>IF(F159="","",IFERROR(VLOOKUP(F159,Lists!$A$2:$B$22,2,FALSE),"?"))</f>
        <v/>
      </c>
      <c r="P159">
        <f>IF(OR(O159&lt;&gt;"E",N(I159)=0),0,SUMIFS($I$16:$I$315,$B$16:$B$315,B159,$D$16:$D$315,D159,$O$16:$O$315,"E"))</f>
        <v/>
      </c>
      <c r="Q159">
        <f>IF(OR(O159&lt;&gt;"F",N(I159)=0),0,SUMIFS($I$16:$I$315,$B$16:$B$315,B159,$D$16:$D$315,D159,$O$16:$O$315,"F"))</f>
        <v/>
      </c>
      <c r="R159">
        <f>IF(OR(O159&lt;&gt;"A",N(I159)=0),0,SUMIFS($I$16:$I$315,$B$16:$B$315,B159,$D$16:$D$315,D159,$O$16:$O$315,"A"))</f>
        <v/>
      </c>
      <c r="S159">
        <f>IF(OR(O159&lt;&gt;"S",N(G159)=0),0,SUMIFS($G$16:$G$315,$B$16:$B$315,B159,$D$16:$D$315,D159,$O$16:$O$315,"S"))</f>
        <v/>
      </c>
      <c r="T159">
        <f>IF(OR(O159&lt;&gt;"S",E159="",N(G159)=0),0,SUMIFS($G$16:$G$315,$E$16:$E$315,E159,$O$16:$O$315,"S"))</f>
        <v/>
      </c>
      <c r="U159">
        <f>IF(O159="C2",0,N(G159))</f>
        <v/>
      </c>
      <c r="V159">
        <f>IF(O159="C1",0,N(I159))</f>
        <v/>
      </c>
      <c r="W159">
        <f>IF(O159="C1",0,N(H159))</f>
        <v/>
      </c>
      <c r="X159">
        <f>IF(O159="C2",0,N(J159))</f>
        <v/>
      </c>
      <c r="Y159">
        <f>IF(OR(M159="",M159="OK"),0,1)</f>
        <v/>
      </c>
    </row>
    <row r="160">
      <c r="B160" s="21" t="n"/>
      <c r="C160" s="22" t="n"/>
      <c r="D160" s="14" t="n"/>
      <c r="E160" s="22" t="n"/>
      <c r="F160" s="14" t="n"/>
      <c r="G160" s="23" t="n"/>
      <c r="H160" s="23" t="n"/>
      <c r="I160" s="23" t="n"/>
      <c r="J160" s="23" t="n"/>
      <c r="K160" s="24">
        <f>IF(COUNT(G160:J160)=0,"",N($E$8)+SUM(G$16:G160)-SUM(I$16:I160))</f>
        <v/>
      </c>
      <c r="L160" s="24">
        <f>IF(COUNT(G160:J160)=0,"",N($E$9)+SUM(H$16:H160)-SUM(J$16:J160))</f>
        <v/>
      </c>
      <c r="M160" s="25">
        <f>IF(COUNT(G160:J160)=0,"",IF(B160="","Enter the date",IF(D160="","Enter who was paid or who paid",IF(F160="","Pick a head of account",IF(O160="?","Pick a head from the list",IF(AND(O160&lt;&gt;"C1",O160&lt;&gt;"C2",N(G160)+N(H160)&gt;0,N(I160)+N(J160)&gt;0),"Put money in and money out on separate rows",IF(K160&lt;0,"Cash in hand below zero: an entry is missing or wrong",IF(AND(O160="C1",ROUND(N(I160)-N(H160),2)&lt;&gt;0),"Cash deposited: cash out and bank in should be equal",IF(AND(O160="C2",ROUND(N(J160)-N(G160),2)&lt;&gt;0),"Cash withdrawn: bank out and cash in should be equal",IF(P160&gt;10000,"Cash paid to this party today is over ₹10,000: not deductible, s.36(4)",IF(Q160&gt;35000,"Cash freight to this transporter today is over ₹35,000: not deductible, s.36(6)",IF(R160&gt;10000,"Asset paid in cash over ₹10,000 today: left out of its cost, s.39(2)",IF(AND(O160="T",N(G160)&gt;=20000),"Loan of ₹20,000 or more taken in cash: barred, s.185",IF(AND(O160="L",N(I160)&gt;=20000),"Loan of ₹20,000 or more repaid in cash: barred, s.188",IF(S160&gt;=200000,"₹2,00,000 or more in cash from this party today: barred, s.186",IF(T160&gt;=200000,"₹2,00,000 or more in cash for this event or order: barred, s.186","OK"))))))))))))))))</f>
        <v/>
      </c>
      <c r="O160">
        <f>IF(F160="","",IFERROR(VLOOKUP(F160,Lists!$A$2:$B$22,2,FALSE),"?"))</f>
        <v/>
      </c>
      <c r="P160">
        <f>IF(OR(O160&lt;&gt;"E",N(I160)=0),0,SUMIFS($I$16:$I$315,$B$16:$B$315,B160,$D$16:$D$315,D160,$O$16:$O$315,"E"))</f>
        <v/>
      </c>
      <c r="Q160">
        <f>IF(OR(O160&lt;&gt;"F",N(I160)=0),0,SUMIFS($I$16:$I$315,$B$16:$B$315,B160,$D$16:$D$315,D160,$O$16:$O$315,"F"))</f>
        <v/>
      </c>
      <c r="R160">
        <f>IF(OR(O160&lt;&gt;"A",N(I160)=0),0,SUMIFS($I$16:$I$315,$B$16:$B$315,B160,$D$16:$D$315,D160,$O$16:$O$315,"A"))</f>
        <v/>
      </c>
      <c r="S160">
        <f>IF(OR(O160&lt;&gt;"S",N(G160)=0),0,SUMIFS($G$16:$G$315,$B$16:$B$315,B160,$D$16:$D$315,D160,$O$16:$O$315,"S"))</f>
        <v/>
      </c>
      <c r="T160">
        <f>IF(OR(O160&lt;&gt;"S",E160="",N(G160)=0),0,SUMIFS($G$16:$G$315,$E$16:$E$315,E160,$O$16:$O$315,"S"))</f>
        <v/>
      </c>
      <c r="U160">
        <f>IF(O160="C2",0,N(G160))</f>
        <v/>
      </c>
      <c r="V160">
        <f>IF(O160="C1",0,N(I160))</f>
        <v/>
      </c>
      <c r="W160">
        <f>IF(O160="C1",0,N(H160))</f>
        <v/>
      </c>
      <c r="X160">
        <f>IF(O160="C2",0,N(J160))</f>
        <v/>
      </c>
      <c r="Y160">
        <f>IF(OR(M160="",M160="OK"),0,1)</f>
        <v/>
      </c>
    </row>
    <row r="161">
      <c r="B161" s="21" t="n"/>
      <c r="C161" s="22" t="n"/>
      <c r="D161" s="14" t="n"/>
      <c r="E161" s="22" t="n"/>
      <c r="F161" s="14" t="n"/>
      <c r="G161" s="23" t="n"/>
      <c r="H161" s="23" t="n"/>
      <c r="I161" s="23" t="n"/>
      <c r="J161" s="23" t="n"/>
      <c r="K161" s="24">
        <f>IF(COUNT(G161:J161)=0,"",N($E$8)+SUM(G$16:G161)-SUM(I$16:I161))</f>
        <v/>
      </c>
      <c r="L161" s="24">
        <f>IF(COUNT(G161:J161)=0,"",N($E$9)+SUM(H$16:H161)-SUM(J$16:J161))</f>
        <v/>
      </c>
      <c r="M161" s="25">
        <f>IF(COUNT(G161:J161)=0,"",IF(B161="","Enter the date",IF(D161="","Enter who was paid or who paid",IF(F161="","Pick a head of account",IF(O161="?","Pick a head from the list",IF(AND(O161&lt;&gt;"C1",O161&lt;&gt;"C2",N(G161)+N(H161)&gt;0,N(I161)+N(J161)&gt;0),"Put money in and money out on separate rows",IF(K161&lt;0,"Cash in hand below zero: an entry is missing or wrong",IF(AND(O161="C1",ROUND(N(I161)-N(H161),2)&lt;&gt;0),"Cash deposited: cash out and bank in should be equal",IF(AND(O161="C2",ROUND(N(J161)-N(G161),2)&lt;&gt;0),"Cash withdrawn: bank out and cash in should be equal",IF(P161&gt;10000,"Cash paid to this party today is over ₹10,000: not deductible, s.36(4)",IF(Q161&gt;35000,"Cash freight to this transporter today is over ₹35,000: not deductible, s.36(6)",IF(R161&gt;10000,"Asset paid in cash over ₹10,000 today: left out of its cost, s.39(2)",IF(AND(O161="T",N(G161)&gt;=20000),"Loan of ₹20,000 or more taken in cash: barred, s.185",IF(AND(O161="L",N(I161)&gt;=20000),"Loan of ₹20,000 or more repaid in cash: barred, s.188",IF(S161&gt;=200000,"₹2,00,000 or more in cash from this party today: barred, s.186",IF(T161&gt;=200000,"₹2,00,000 or more in cash for this event or order: barred, s.186","OK"))))))))))))))))</f>
        <v/>
      </c>
      <c r="O161">
        <f>IF(F161="","",IFERROR(VLOOKUP(F161,Lists!$A$2:$B$22,2,FALSE),"?"))</f>
        <v/>
      </c>
      <c r="P161">
        <f>IF(OR(O161&lt;&gt;"E",N(I161)=0),0,SUMIFS($I$16:$I$315,$B$16:$B$315,B161,$D$16:$D$315,D161,$O$16:$O$315,"E"))</f>
        <v/>
      </c>
      <c r="Q161">
        <f>IF(OR(O161&lt;&gt;"F",N(I161)=0),0,SUMIFS($I$16:$I$315,$B$16:$B$315,B161,$D$16:$D$315,D161,$O$16:$O$315,"F"))</f>
        <v/>
      </c>
      <c r="R161">
        <f>IF(OR(O161&lt;&gt;"A",N(I161)=0),0,SUMIFS($I$16:$I$315,$B$16:$B$315,B161,$D$16:$D$315,D161,$O$16:$O$315,"A"))</f>
        <v/>
      </c>
      <c r="S161">
        <f>IF(OR(O161&lt;&gt;"S",N(G161)=0),0,SUMIFS($G$16:$G$315,$B$16:$B$315,B161,$D$16:$D$315,D161,$O$16:$O$315,"S"))</f>
        <v/>
      </c>
      <c r="T161">
        <f>IF(OR(O161&lt;&gt;"S",E161="",N(G161)=0),0,SUMIFS($G$16:$G$315,$E$16:$E$315,E161,$O$16:$O$315,"S"))</f>
        <v/>
      </c>
      <c r="U161">
        <f>IF(O161="C2",0,N(G161))</f>
        <v/>
      </c>
      <c r="V161">
        <f>IF(O161="C1",0,N(I161))</f>
        <v/>
      </c>
      <c r="W161">
        <f>IF(O161="C1",0,N(H161))</f>
        <v/>
      </c>
      <c r="X161">
        <f>IF(O161="C2",0,N(J161))</f>
        <v/>
      </c>
      <c r="Y161">
        <f>IF(OR(M161="",M161="OK"),0,1)</f>
        <v/>
      </c>
    </row>
    <row r="162">
      <c r="B162" s="21" t="n"/>
      <c r="C162" s="22" t="n"/>
      <c r="D162" s="14" t="n"/>
      <c r="E162" s="22" t="n"/>
      <c r="F162" s="14" t="n"/>
      <c r="G162" s="23" t="n"/>
      <c r="H162" s="23" t="n"/>
      <c r="I162" s="23" t="n"/>
      <c r="J162" s="23" t="n"/>
      <c r="K162" s="24">
        <f>IF(COUNT(G162:J162)=0,"",N($E$8)+SUM(G$16:G162)-SUM(I$16:I162))</f>
        <v/>
      </c>
      <c r="L162" s="24">
        <f>IF(COUNT(G162:J162)=0,"",N($E$9)+SUM(H$16:H162)-SUM(J$16:J162))</f>
        <v/>
      </c>
      <c r="M162" s="25">
        <f>IF(COUNT(G162:J162)=0,"",IF(B162="","Enter the date",IF(D162="","Enter who was paid or who paid",IF(F162="","Pick a head of account",IF(O162="?","Pick a head from the list",IF(AND(O162&lt;&gt;"C1",O162&lt;&gt;"C2",N(G162)+N(H162)&gt;0,N(I162)+N(J162)&gt;0),"Put money in and money out on separate rows",IF(K162&lt;0,"Cash in hand below zero: an entry is missing or wrong",IF(AND(O162="C1",ROUND(N(I162)-N(H162),2)&lt;&gt;0),"Cash deposited: cash out and bank in should be equal",IF(AND(O162="C2",ROUND(N(J162)-N(G162),2)&lt;&gt;0),"Cash withdrawn: bank out and cash in should be equal",IF(P162&gt;10000,"Cash paid to this party today is over ₹10,000: not deductible, s.36(4)",IF(Q162&gt;35000,"Cash freight to this transporter today is over ₹35,000: not deductible, s.36(6)",IF(R162&gt;10000,"Asset paid in cash over ₹10,000 today: left out of its cost, s.39(2)",IF(AND(O162="T",N(G162)&gt;=20000),"Loan of ₹20,000 or more taken in cash: barred, s.185",IF(AND(O162="L",N(I162)&gt;=20000),"Loan of ₹20,000 or more repaid in cash: barred, s.188",IF(S162&gt;=200000,"₹2,00,000 or more in cash from this party today: barred, s.186",IF(T162&gt;=200000,"₹2,00,000 or more in cash for this event or order: barred, s.186","OK"))))))))))))))))</f>
        <v/>
      </c>
      <c r="O162">
        <f>IF(F162="","",IFERROR(VLOOKUP(F162,Lists!$A$2:$B$22,2,FALSE),"?"))</f>
        <v/>
      </c>
      <c r="P162">
        <f>IF(OR(O162&lt;&gt;"E",N(I162)=0),0,SUMIFS($I$16:$I$315,$B$16:$B$315,B162,$D$16:$D$315,D162,$O$16:$O$315,"E"))</f>
        <v/>
      </c>
      <c r="Q162">
        <f>IF(OR(O162&lt;&gt;"F",N(I162)=0),0,SUMIFS($I$16:$I$315,$B$16:$B$315,B162,$D$16:$D$315,D162,$O$16:$O$315,"F"))</f>
        <v/>
      </c>
      <c r="R162">
        <f>IF(OR(O162&lt;&gt;"A",N(I162)=0),0,SUMIFS($I$16:$I$315,$B$16:$B$315,B162,$D$16:$D$315,D162,$O$16:$O$315,"A"))</f>
        <v/>
      </c>
      <c r="S162">
        <f>IF(OR(O162&lt;&gt;"S",N(G162)=0),0,SUMIFS($G$16:$G$315,$B$16:$B$315,B162,$D$16:$D$315,D162,$O$16:$O$315,"S"))</f>
        <v/>
      </c>
      <c r="T162">
        <f>IF(OR(O162&lt;&gt;"S",E162="",N(G162)=0),0,SUMIFS($G$16:$G$315,$E$16:$E$315,E162,$O$16:$O$315,"S"))</f>
        <v/>
      </c>
      <c r="U162">
        <f>IF(O162="C2",0,N(G162))</f>
        <v/>
      </c>
      <c r="V162">
        <f>IF(O162="C1",0,N(I162))</f>
        <v/>
      </c>
      <c r="W162">
        <f>IF(O162="C1",0,N(H162))</f>
        <v/>
      </c>
      <c r="X162">
        <f>IF(O162="C2",0,N(J162))</f>
        <v/>
      </c>
      <c r="Y162">
        <f>IF(OR(M162="",M162="OK"),0,1)</f>
        <v/>
      </c>
    </row>
    <row r="163">
      <c r="B163" s="21" t="n"/>
      <c r="C163" s="22" t="n"/>
      <c r="D163" s="14" t="n"/>
      <c r="E163" s="22" t="n"/>
      <c r="F163" s="14" t="n"/>
      <c r="G163" s="23" t="n"/>
      <c r="H163" s="23" t="n"/>
      <c r="I163" s="23" t="n"/>
      <c r="J163" s="23" t="n"/>
      <c r="K163" s="24">
        <f>IF(COUNT(G163:J163)=0,"",N($E$8)+SUM(G$16:G163)-SUM(I$16:I163))</f>
        <v/>
      </c>
      <c r="L163" s="24">
        <f>IF(COUNT(G163:J163)=0,"",N($E$9)+SUM(H$16:H163)-SUM(J$16:J163))</f>
        <v/>
      </c>
      <c r="M163" s="25">
        <f>IF(COUNT(G163:J163)=0,"",IF(B163="","Enter the date",IF(D163="","Enter who was paid or who paid",IF(F163="","Pick a head of account",IF(O163="?","Pick a head from the list",IF(AND(O163&lt;&gt;"C1",O163&lt;&gt;"C2",N(G163)+N(H163)&gt;0,N(I163)+N(J163)&gt;0),"Put money in and money out on separate rows",IF(K163&lt;0,"Cash in hand below zero: an entry is missing or wrong",IF(AND(O163="C1",ROUND(N(I163)-N(H163),2)&lt;&gt;0),"Cash deposited: cash out and bank in should be equal",IF(AND(O163="C2",ROUND(N(J163)-N(G163),2)&lt;&gt;0),"Cash withdrawn: bank out and cash in should be equal",IF(P163&gt;10000,"Cash paid to this party today is over ₹10,000: not deductible, s.36(4)",IF(Q163&gt;35000,"Cash freight to this transporter today is over ₹35,000: not deductible, s.36(6)",IF(R163&gt;10000,"Asset paid in cash over ₹10,000 today: left out of its cost, s.39(2)",IF(AND(O163="T",N(G163)&gt;=20000),"Loan of ₹20,000 or more taken in cash: barred, s.185",IF(AND(O163="L",N(I163)&gt;=20000),"Loan of ₹20,000 or more repaid in cash: barred, s.188",IF(S163&gt;=200000,"₹2,00,000 or more in cash from this party today: barred, s.186",IF(T163&gt;=200000,"₹2,00,000 or more in cash for this event or order: barred, s.186","OK"))))))))))))))))</f>
        <v/>
      </c>
      <c r="O163">
        <f>IF(F163="","",IFERROR(VLOOKUP(F163,Lists!$A$2:$B$22,2,FALSE),"?"))</f>
        <v/>
      </c>
      <c r="P163">
        <f>IF(OR(O163&lt;&gt;"E",N(I163)=0),0,SUMIFS($I$16:$I$315,$B$16:$B$315,B163,$D$16:$D$315,D163,$O$16:$O$315,"E"))</f>
        <v/>
      </c>
      <c r="Q163">
        <f>IF(OR(O163&lt;&gt;"F",N(I163)=0),0,SUMIFS($I$16:$I$315,$B$16:$B$315,B163,$D$16:$D$315,D163,$O$16:$O$315,"F"))</f>
        <v/>
      </c>
      <c r="R163">
        <f>IF(OR(O163&lt;&gt;"A",N(I163)=0),0,SUMIFS($I$16:$I$315,$B$16:$B$315,B163,$D$16:$D$315,D163,$O$16:$O$315,"A"))</f>
        <v/>
      </c>
      <c r="S163">
        <f>IF(OR(O163&lt;&gt;"S",N(G163)=0),0,SUMIFS($G$16:$G$315,$B$16:$B$315,B163,$D$16:$D$315,D163,$O$16:$O$315,"S"))</f>
        <v/>
      </c>
      <c r="T163">
        <f>IF(OR(O163&lt;&gt;"S",E163="",N(G163)=0),0,SUMIFS($G$16:$G$315,$E$16:$E$315,E163,$O$16:$O$315,"S"))</f>
        <v/>
      </c>
      <c r="U163">
        <f>IF(O163="C2",0,N(G163))</f>
        <v/>
      </c>
      <c r="V163">
        <f>IF(O163="C1",0,N(I163))</f>
        <v/>
      </c>
      <c r="W163">
        <f>IF(O163="C1",0,N(H163))</f>
        <v/>
      </c>
      <c r="X163">
        <f>IF(O163="C2",0,N(J163))</f>
        <v/>
      </c>
      <c r="Y163">
        <f>IF(OR(M163="",M163="OK"),0,1)</f>
        <v/>
      </c>
    </row>
    <row r="164">
      <c r="B164" s="21" t="n"/>
      <c r="C164" s="22" t="n"/>
      <c r="D164" s="14" t="n"/>
      <c r="E164" s="22" t="n"/>
      <c r="F164" s="14" t="n"/>
      <c r="G164" s="23" t="n"/>
      <c r="H164" s="23" t="n"/>
      <c r="I164" s="23" t="n"/>
      <c r="J164" s="23" t="n"/>
      <c r="K164" s="24">
        <f>IF(COUNT(G164:J164)=0,"",N($E$8)+SUM(G$16:G164)-SUM(I$16:I164))</f>
        <v/>
      </c>
      <c r="L164" s="24">
        <f>IF(COUNT(G164:J164)=0,"",N($E$9)+SUM(H$16:H164)-SUM(J$16:J164))</f>
        <v/>
      </c>
      <c r="M164" s="25">
        <f>IF(COUNT(G164:J164)=0,"",IF(B164="","Enter the date",IF(D164="","Enter who was paid or who paid",IF(F164="","Pick a head of account",IF(O164="?","Pick a head from the list",IF(AND(O164&lt;&gt;"C1",O164&lt;&gt;"C2",N(G164)+N(H164)&gt;0,N(I164)+N(J164)&gt;0),"Put money in and money out on separate rows",IF(K164&lt;0,"Cash in hand below zero: an entry is missing or wrong",IF(AND(O164="C1",ROUND(N(I164)-N(H164),2)&lt;&gt;0),"Cash deposited: cash out and bank in should be equal",IF(AND(O164="C2",ROUND(N(J164)-N(G164),2)&lt;&gt;0),"Cash withdrawn: bank out and cash in should be equal",IF(P164&gt;10000,"Cash paid to this party today is over ₹10,000: not deductible, s.36(4)",IF(Q164&gt;35000,"Cash freight to this transporter today is over ₹35,000: not deductible, s.36(6)",IF(R164&gt;10000,"Asset paid in cash over ₹10,000 today: left out of its cost, s.39(2)",IF(AND(O164="T",N(G164)&gt;=20000),"Loan of ₹20,000 or more taken in cash: barred, s.185",IF(AND(O164="L",N(I164)&gt;=20000),"Loan of ₹20,000 or more repaid in cash: barred, s.188",IF(S164&gt;=200000,"₹2,00,000 or more in cash from this party today: barred, s.186",IF(T164&gt;=200000,"₹2,00,000 or more in cash for this event or order: barred, s.186","OK"))))))))))))))))</f>
        <v/>
      </c>
      <c r="O164">
        <f>IF(F164="","",IFERROR(VLOOKUP(F164,Lists!$A$2:$B$22,2,FALSE),"?"))</f>
        <v/>
      </c>
      <c r="P164">
        <f>IF(OR(O164&lt;&gt;"E",N(I164)=0),0,SUMIFS($I$16:$I$315,$B$16:$B$315,B164,$D$16:$D$315,D164,$O$16:$O$315,"E"))</f>
        <v/>
      </c>
      <c r="Q164">
        <f>IF(OR(O164&lt;&gt;"F",N(I164)=0),0,SUMIFS($I$16:$I$315,$B$16:$B$315,B164,$D$16:$D$315,D164,$O$16:$O$315,"F"))</f>
        <v/>
      </c>
      <c r="R164">
        <f>IF(OR(O164&lt;&gt;"A",N(I164)=0),0,SUMIFS($I$16:$I$315,$B$16:$B$315,B164,$D$16:$D$315,D164,$O$16:$O$315,"A"))</f>
        <v/>
      </c>
      <c r="S164">
        <f>IF(OR(O164&lt;&gt;"S",N(G164)=0),0,SUMIFS($G$16:$G$315,$B$16:$B$315,B164,$D$16:$D$315,D164,$O$16:$O$315,"S"))</f>
        <v/>
      </c>
      <c r="T164">
        <f>IF(OR(O164&lt;&gt;"S",E164="",N(G164)=0),0,SUMIFS($G$16:$G$315,$E$16:$E$315,E164,$O$16:$O$315,"S"))</f>
        <v/>
      </c>
      <c r="U164">
        <f>IF(O164="C2",0,N(G164))</f>
        <v/>
      </c>
      <c r="V164">
        <f>IF(O164="C1",0,N(I164))</f>
        <v/>
      </c>
      <c r="W164">
        <f>IF(O164="C1",0,N(H164))</f>
        <v/>
      </c>
      <c r="X164">
        <f>IF(O164="C2",0,N(J164))</f>
        <v/>
      </c>
      <c r="Y164">
        <f>IF(OR(M164="",M164="OK"),0,1)</f>
        <v/>
      </c>
    </row>
    <row r="165">
      <c r="B165" s="21" t="n"/>
      <c r="C165" s="22" t="n"/>
      <c r="D165" s="14" t="n"/>
      <c r="E165" s="22" t="n"/>
      <c r="F165" s="14" t="n"/>
      <c r="G165" s="23" t="n"/>
      <c r="H165" s="23" t="n"/>
      <c r="I165" s="23" t="n"/>
      <c r="J165" s="23" t="n"/>
      <c r="K165" s="24">
        <f>IF(COUNT(G165:J165)=0,"",N($E$8)+SUM(G$16:G165)-SUM(I$16:I165))</f>
        <v/>
      </c>
      <c r="L165" s="24">
        <f>IF(COUNT(G165:J165)=0,"",N($E$9)+SUM(H$16:H165)-SUM(J$16:J165))</f>
        <v/>
      </c>
      <c r="M165" s="25">
        <f>IF(COUNT(G165:J165)=0,"",IF(B165="","Enter the date",IF(D165="","Enter who was paid or who paid",IF(F165="","Pick a head of account",IF(O165="?","Pick a head from the list",IF(AND(O165&lt;&gt;"C1",O165&lt;&gt;"C2",N(G165)+N(H165)&gt;0,N(I165)+N(J165)&gt;0),"Put money in and money out on separate rows",IF(K165&lt;0,"Cash in hand below zero: an entry is missing or wrong",IF(AND(O165="C1",ROUND(N(I165)-N(H165),2)&lt;&gt;0),"Cash deposited: cash out and bank in should be equal",IF(AND(O165="C2",ROUND(N(J165)-N(G165),2)&lt;&gt;0),"Cash withdrawn: bank out and cash in should be equal",IF(P165&gt;10000,"Cash paid to this party today is over ₹10,000: not deductible, s.36(4)",IF(Q165&gt;35000,"Cash freight to this transporter today is over ₹35,000: not deductible, s.36(6)",IF(R165&gt;10000,"Asset paid in cash over ₹10,000 today: left out of its cost, s.39(2)",IF(AND(O165="T",N(G165)&gt;=20000),"Loan of ₹20,000 or more taken in cash: barred, s.185",IF(AND(O165="L",N(I165)&gt;=20000),"Loan of ₹20,000 or more repaid in cash: barred, s.188",IF(S165&gt;=200000,"₹2,00,000 or more in cash from this party today: barred, s.186",IF(T165&gt;=200000,"₹2,00,000 or more in cash for this event or order: barred, s.186","OK"))))))))))))))))</f>
        <v/>
      </c>
      <c r="O165">
        <f>IF(F165="","",IFERROR(VLOOKUP(F165,Lists!$A$2:$B$22,2,FALSE),"?"))</f>
        <v/>
      </c>
      <c r="P165">
        <f>IF(OR(O165&lt;&gt;"E",N(I165)=0),0,SUMIFS($I$16:$I$315,$B$16:$B$315,B165,$D$16:$D$315,D165,$O$16:$O$315,"E"))</f>
        <v/>
      </c>
      <c r="Q165">
        <f>IF(OR(O165&lt;&gt;"F",N(I165)=0),0,SUMIFS($I$16:$I$315,$B$16:$B$315,B165,$D$16:$D$315,D165,$O$16:$O$315,"F"))</f>
        <v/>
      </c>
      <c r="R165">
        <f>IF(OR(O165&lt;&gt;"A",N(I165)=0),0,SUMIFS($I$16:$I$315,$B$16:$B$315,B165,$D$16:$D$315,D165,$O$16:$O$315,"A"))</f>
        <v/>
      </c>
      <c r="S165">
        <f>IF(OR(O165&lt;&gt;"S",N(G165)=0),0,SUMIFS($G$16:$G$315,$B$16:$B$315,B165,$D$16:$D$315,D165,$O$16:$O$315,"S"))</f>
        <v/>
      </c>
      <c r="T165">
        <f>IF(OR(O165&lt;&gt;"S",E165="",N(G165)=0),0,SUMIFS($G$16:$G$315,$E$16:$E$315,E165,$O$16:$O$315,"S"))</f>
        <v/>
      </c>
      <c r="U165">
        <f>IF(O165="C2",0,N(G165))</f>
        <v/>
      </c>
      <c r="V165">
        <f>IF(O165="C1",0,N(I165))</f>
        <v/>
      </c>
      <c r="W165">
        <f>IF(O165="C1",0,N(H165))</f>
        <v/>
      </c>
      <c r="X165">
        <f>IF(O165="C2",0,N(J165))</f>
        <v/>
      </c>
      <c r="Y165">
        <f>IF(OR(M165="",M165="OK"),0,1)</f>
        <v/>
      </c>
    </row>
    <row r="166">
      <c r="B166" s="21" t="n"/>
      <c r="C166" s="22" t="n"/>
      <c r="D166" s="14" t="n"/>
      <c r="E166" s="22" t="n"/>
      <c r="F166" s="14" t="n"/>
      <c r="G166" s="23" t="n"/>
      <c r="H166" s="23" t="n"/>
      <c r="I166" s="23" t="n"/>
      <c r="J166" s="23" t="n"/>
      <c r="K166" s="24">
        <f>IF(COUNT(G166:J166)=0,"",N($E$8)+SUM(G$16:G166)-SUM(I$16:I166))</f>
        <v/>
      </c>
      <c r="L166" s="24">
        <f>IF(COUNT(G166:J166)=0,"",N($E$9)+SUM(H$16:H166)-SUM(J$16:J166))</f>
        <v/>
      </c>
      <c r="M166" s="25">
        <f>IF(COUNT(G166:J166)=0,"",IF(B166="","Enter the date",IF(D166="","Enter who was paid or who paid",IF(F166="","Pick a head of account",IF(O166="?","Pick a head from the list",IF(AND(O166&lt;&gt;"C1",O166&lt;&gt;"C2",N(G166)+N(H166)&gt;0,N(I166)+N(J166)&gt;0),"Put money in and money out on separate rows",IF(K166&lt;0,"Cash in hand below zero: an entry is missing or wrong",IF(AND(O166="C1",ROUND(N(I166)-N(H166),2)&lt;&gt;0),"Cash deposited: cash out and bank in should be equal",IF(AND(O166="C2",ROUND(N(J166)-N(G166),2)&lt;&gt;0),"Cash withdrawn: bank out and cash in should be equal",IF(P166&gt;10000,"Cash paid to this party today is over ₹10,000: not deductible, s.36(4)",IF(Q166&gt;35000,"Cash freight to this transporter today is over ₹35,000: not deductible, s.36(6)",IF(R166&gt;10000,"Asset paid in cash over ₹10,000 today: left out of its cost, s.39(2)",IF(AND(O166="T",N(G166)&gt;=20000),"Loan of ₹20,000 or more taken in cash: barred, s.185",IF(AND(O166="L",N(I166)&gt;=20000),"Loan of ₹20,000 or more repaid in cash: barred, s.188",IF(S166&gt;=200000,"₹2,00,000 or more in cash from this party today: barred, s.186",IF(T166&gt;=200000,"₹2,00,000 or more in cash for this event or order: barred, s.186","OK"))))))))))))))))</f>
        <v/>
      </c>
      <c r="O166">
        <f>IF(F166="","",IFERROR(VLOOKUP(F166,Lists!$A$2:$B$22,2,FALSE),"?"))</f>
        <v/>
      </c>
      <c r="P166">
        <f>IF(OR(O166&lt;&gt;"E",N(I166)=0),0,SUMIFS($I$16:$I$315,$B$16:$B$315,B166,$D$16:$D$315,D166,$O$16:$O$315,"E"))</f>
        <v/>
      </c>
      <c r="Q166">
        <f>IF(OR(O166&lt;&gt;"F",N(I166)=0),0,SUMIFS($I$16:$I$315,$B$16:$B$315,B166,$D$16:$D$315,D166,$O$16:$O$315,"F"))</f>
        <v/>
      </c>
      <c r="R166">
        <f>IF(OR(O166&lt;&gt;"A",N(I166)=0),0,SUMIFS($I$16:$I$315,$B$16:$B$315,B166,$D$16:$D$315,D166,$O$16:$O$315,"A"))</f>
        <v/>
      </c>
      <c r="S166">
        <f>IF(OR(O166&lt;&gt;"S",N(G166)=0),0,SUMIFS($G$16:$G$315,$B$16:$B$315,B166,$D$16:$D$315,D166,$O$16:$O$315,"S"))</f>
        <v/>
      </c>
      <c r="T166">
        <f>IF(OR(O166&lt;&gt;"S",E166="",N(G166)=0),0,SUMIFS($G$16:$G$315,$E$16:$E$315,E166,$O$16:$O$315,"S"))</f>
        <v/>
      </c>
      <c r="U166">
        <f>IF(O166="C2",0,N(G166))</f>
        <v/>
      </c>
      <c r="V166">
        <f>IF(O166="C1",0,N(I166))</f>
        <v/>
      </c>
      <c r="W166">
        <f>IF(O166="C1",0,N(H166))</f>
        <v/>
      </c>
      <c r="X166">
        <f>IF(O166="C2",0,N(J166))</f>
        <v/>
      </c>
      <c r="Y166">
        <f>IF(OR(M166="",M166="OK"),0,1)</f>
        <v/>
      </c>
    </row>
    <row r="167">
      <c r="B167" s="21" t="n"/>
      <c r="C167" s="22" t="n"/>
      <c r="D167" s="14" t="n"/>
      <c r="E167" s="22" t="n"/>
      <c r="F167" s="14" t="n"/>
      <c r="G167" s="23" t="n"/>
      <c r="H167" s="23" t="n"/>
      <c r="I167" s="23" t="n"/>
      <c r="J167" s="23" t="n"/>
      <c r="K167" s="24">
        <f>IF(COUNT(G167:J167)=0,"",N($E$8)+SUM(G$16:G167)-SUM(I$16:I167))</f>
        <v/>
      </c>
      <c r="L167" s="24">
        <f>IF(COUNT(G167:J167)=0,"",N($E$9)+SUM(H$16:H167)-SUM(J$16:J167))</f>
        <v/>
      </c>
      <c r="M167" s="25">
        <f>IF(COUNT(G167:J167)=0,"",IF(B167="","Enter the date",IF(D167="","Enter who was paid or who paid",IF(F167="","Pick a head of account",IF(O167="?","Pick a head from the list",IF(AND(O167&lt;&gt;"C1",O167&lt;&gt;"C2",N(G167)+N(H167)&gt;0,N(I167)+N(J167)&gt;0),"Put money in and money out on separate rows",IF(K167&lt;0,"Cash in hand below zero: an entry is missing or wrong",IF(AND(O167="C1",ROUND(N(I167)-N(H167),2)&lt;&gt;0),"Cash deposited: cash out and bank in should be equal",IF(AND(O167="C2",ROUND(N(J167)-N(G167),2)&lt;&gt;0),"Cash withdrawn: bank out and cash in should be equal",IF(P167&gt;10000,"Cash paid to this party today is over ₹10,000: not deductible, s.36(4)",IF(Q167&gt;35000,"Cash freight to this transporter today is over ₹35,000: not deductible, s.36(6)",IF(R167&gt;10000,"Asset paid in cash over ₹10,000 today: left out of its cost, s.39(2)",IF(AND(O167="T",N(G167)&gt;=20000),"Loan of ₹20,000 or more taken in cash: barred, s.185",IF(AND(O167="L",N(I167)&gt;=20000),"Loan of ₹20,000 or more repaid in cash: barred, s.188",IF(S167&gt;=200000,"₹2,00,000 or more in cash from this party today: barred, s.186",IF(T167&gt;=200000,"₹2,00,000 or more in cash for this event or order: barred, s.186","OK"))))))))))))))))</f>
        <v/>
      </c>
      <c r="O167">
        <f>IF(F167="","",IFERROR(VLOOKUP(F167,Lists!$A$2:$B$22,2,FALSE),"?"))</f>
        <v/>
      </c>
      <c r="P167">
        <f>IF(OR(O167&lt;&gt;"E",N(I167)=0),0,SUMIFS($I$16:$I$315,$B$16:$B$315,B167,$D$16:$D$315,D167,$O$16:$O$315,"E"))</f>
        <v/>
      </c>
      <c r="Q167">
        <f>IF(OR(O167&lt;&gt;"F",N(I167)=0),0,SUMIFS($I$16:$I$315,$B$16:$B$315,B167,$D$16:$D$315,D167,$O$16:$O$315,"F"))</f>
        <v/>
      </c>
      <c r="R167">
        <f>IF(OR(O167&lt;&gt;"A",N(I167)=0),0,SUMIFS($I$16:$I$315,$B$16:$B$315,B167,$D$16:$D$315,D167,$O$16:$O$315,"A"))</f>
        <v/>
      </c>
      <c r="S167">
        <f>IF(OR(O167&lt;&gt;"S",N(G167)=0),0,SUMIFS($G$16:$G$315,$B$16:$B$315,B167,$D$16:$D$315,D167,$O$16:$O$315,"S"))</f>
        <v/>
      </c>
      <c r="T167">
        <f>IF(OR(O167&lt;&gt;"S",E167="",N(G167)=0),0,SUMIFS($G$16:$G$315,$E$16:$E$315,E167,$O$16:$O$315,"S"))</f>
        <v/>
      </c>
      <c r="U167">
        <f>IF(O167="C2",0,N(G167))</f>
        <v/>
      </c>
      <c r="V167">
        <f>IF(O167="C1",0,N(I167))</f>
        <v/>
      </c>
      <c r="W167">
        <f>IF(O167="C1",0,N(H167))</f>
        <v/>
      </c>
      <c r="X167">
        <f>IF(O167="C2",0,N(J167))</f>
        <v/>
      </c>
      <c r="Y167">
        <f>IF(OR(M167="",M167="OK"),0,1)</f>
        <v/>
      </c>
    </row>
    <row r="168">
      <c r="B168" s="21" t="n"/>
      <c r="C168" s="22" t="n"/>
      <c r="D168" s="14" t="n"/>
      <c r="E168" s="22" t="n"/>
      <c r="F168" s="14" t="n"/>
      <c r="G168" s="23" t="n"/>
      <c r="H168" s="23" t="n"/>
      <c r="I168" s="23" t="n"/>
      <c r="J168" s="23" t="n"/>
      <c r="K168" s="24">
        <f>IF(COUNT(G168:J168)=0,"",N($E$8)+SUM(G$16:G168)-SUM(I$16:I168))</f>
        <v/>
      </c>
      <c r="L168" s="24">
        <f>IF(COUNT(G168:J168)=0,"",N($E$9)+SUM(H$16:H168)-SUM(J$16:J168))</f>
        <v/>
      </c>
      <c r="M168" s="25">
        <f>IF(COUNT(G168:J168)=0,"",IF(B168="","Enter the date",IF(D168="","Enter who was paid or who paid",IF(F168="","Pick a head of account",IF(O168="?","Pick a head from the list",IF(AND(O168&lt;&gt;"C1",O168&lt;&gt;"C2",N(G168)+N(H168)&gt;0,N(I168)+N(J168)&gt;0),"Put money in and money out on separate rows",IF(K168&lt;0,"Cash in hand below zero: an entry is missing or wrong",IF(AND(O168="C1",ROUND(N(I168)-N(H168),2)&lt;&gt;0),"Cash deposited: cash out and bank in should be equal",IF(AND(O168="C2",ROUND(N(J168)-N(G168),2)&lt;&gt;0),"Cash withdrawn: bank out and cash in should be equal",IF(P168&gt;10000,"Cash paid to this party today is over ₹10,000: not deductible, s.36(4)",IF(Q168&gt;35000,"Cash freight to this transporter today is over ₹35,000: not deductible, s.36(6)",IF(R168&gt;10000,"Asset paid in cash over ₹10,000 today: left out of its cost, s.39(2)",IF(AND(O168="T",N(G168)&gt;=20000),"Loan of ₹20,000 or more taken in cash: barred, s.185",IF(AND(O168="L",N(I168)&gt;=20000),"Loan of ₹20,000 or more repaid in cash: barred, s.188",IF(S168&gt;=200000,"₹2,00,000 or more in cash from this party today: barred, s.186",IF(T168&gt;=200000,"₹2,00,000 or more in cash for this event or order: barred, s.186","OK"))))))))))))))))</f>
        <v/>
      </c>
      <c r="O168">
        <f>IF(F168="","",IFERROR(VLOOKUP(F168,Lists!$A$2:$B$22,2,FALSE),"?"))</f>
        <v/>
      </c>
      <c r="P168">
        <f>IF(OR(O168&lt;&gt;"E",N(I168)=0),0,SUMIFS($I$16:$I$315,$B$16:$B$315,B168,$D$16:$D$315,D168,$O$16:$O$315,"E"))</f>
        <v/>
      </c>
      <c r="Q168">
        <f>IF(OR(O168&lt;&gt;"F",N(I168)=0),0,SUMIFS($I$16:$I$315,$B$16:$B$315,B168,$D$16:$D$315,D168,$O$16:$O$315,"F"))</f>
        <v/>
      </c>
      <c r="R168">
        <f>IF(OR(O168&lt;&gt;"A",N(I168)=0),0,SUMIFS($I$16:$I$315,$B$16:$B$315,B168,$D$16:$D$315,D168,$O$16:$O$315,"A"))</f>
        <v/>
      </c>
      <c r="S168">
        <f>IF(OR(O168&lt;&gt;"S",N(G168)=0),0,SUMIFS($G$16:$G$315,$B$16:$B$315,B168,$D$16:$D$315,D168,$O$16:$O$315,"S"))</f>
        <v/>
      </c>
      <c r="T168">
        <f>IF(OR(O168&lt;&gt;"S",E168="",N(G168)=0),0,SUMIFS($G$16:$G$315,$E$16:$E$315,E168,$O$16:$O$315,"S"))</f>
        <v/>
      </c>
      <c r="U168">
        <f>IF(O168="C2",0,N(G168))</f>
        <v/>
      </c>
      <c r="V168">
        <f>IF(O168="C1",0,N(I168))</f>
        <v/>
      </c>
      <c r="W168">
        <f>IF(O168="C1",0,N(H168))</f>
        <v/>
      </c>
      <c r="X168">
        <f>IF(O168="C2",0,N(J168))</f>
        <v/>
      </c>
      <c r="Y168">
        <f>IF(OR(M168="",M168="OK"),0,1)</f>
        <v/>
      </c>
    </row>
    <row r="169">
      <c r="B169" s="21" t="n"/>
      <c r="C169" s="22" t="n"/>
      <c r="D169" s="14" t="n"/>
      <c r="E169" s="22" t="n"/>
      <c r="F169" s="14" t="n"/>
      <c r="G169" s="23" t="n"/>
      <c r="H169" s="23" t="n"/>
      <c r="I169" s="23" t="n"/>
      <c r="J169" s="23" t="n"/>
      <c r="K169" s="24">
        <f>IF(COUNT(G169:J169)=0,"",N($E$8)+SUM(G$16:G169)-SUM(I$16:I169))</f>
        <v/>
      </c>
      <c r="L169" s="24">
        <f>IF(COUNT(G169:J169)=0,"",N($E$9)+SUM(H$16:H169)-SUM(J$16:J169))</f>
        <v/>
      </c>
      <c r="M169" s="25">
        <f>IF(COUNT(G169:J169)=0,"",IF(B169="","Enter the date",IF(D169="","Enter who was paid or who paid",IF(F169="","Pick a head of account",IF(O169="?","Pick a head from the list",IF(AND(O169&lt;&gt;"C1",O169&lt;&gt;"C2",N(G169)+N(H169)&gt;0,N(I169)+N(J169)&gt;0),"Put money in and money out on separate rows",IF(K169&lt;0,"Cash in hand below zero: an entry is missing or wrong",IF(AND(O169="C1",ROUND(N(I169)-N(H169),2)&lt;&gt;0),"Cash deposited: cash out and bank in should be equal",IF(AND(O169="C2",ROUND(N(J169)-N(G169),2)&lt;&gt;0),"Cash withdrawn: bank out and cash in should be equal",IF(P169&gt;10000,"Cash paid to this party today is over ₹10,000: not deductible, s.36(4)",IF(Q169&gt;35000,"Cash freight to this transporter today is over ₹35,000: not deductible, s.36(6)",IF(R169&gt;10000,"Asset paid in cash over ₹10,000 today: left out of its cost, s.39(2)",IF(AND(O169="T",N(G169)&gt;=20000),"Loan of ₹20,000 or more taken in cash: barred, s.185",IF(AND(O169="L",N(I169)&gt;=20000),"Loan of ₹20,000 or more repaid in cash: barred, s.188",IF(S169&gt;=200000,"₹2,00,000 or more in cash from this party today: barred, s.186",IF(T169&gt;=200000,"₹2,00,000 or more in cash for this event or order: barred, s.186","OK"))))))))))))))))</f>
        <v/>
      </c>
      <c r="O169">
        <f>IF(F169="","",IFERROR(VLOOKUP(F169,Lists!$A$2:$B$22,2,FALSE),"?"))</f>
        <v/>
      </c>
      <c r="P169">
        <f>IF(OR(O169&lt;&gt;"E",N(I169)=0),0,SUMIFS($I$16:$I$315,$B$16:$B$315,B169,$D$16:$D$315,D169,$O$16:$O$315,"E"))</f>
        <v/>
      </c>
      <c r="Q169">
        <f>IF(OR(O169&lt;&gt;"F",N(I169)=0),0,SUMIFS($I$16:$I$315,$B$16:$B$315,B169,$D$16:$D$315,D169,$O$16:$O$315,"F"))</f>
        <v/>
      </c>
      <c r="R169">
        <f>IF(OR(O169&lt;&gt;"A",N(I169)=0),0,SUMIFS($I$16:$I$315,$B$16:$B$315,B169,$D$16:$D$315,D169,$O$16:$O$315,"A"))</f>
        <v/>
      </c>
      <c r="S169">
        <f>IF(OR(O169&lt;&gt;"S",N(G169)=0),0,SUMIFS($G$16:$G$315,$B$16:$B$315,B169,$D$16:$D$315,D169,$O$16:$O$315,"S"))</f>
        <v/>
      </c>
      <c r="T169">
        <f>IF(OR(O169&lt;&gt;"S",E169="",N(G169)=0),0,SUMIFS($G$16:$G$315,$E$16:$E$315,E169,$O$16:$O$315,"S"))</f>
        <v/>
      </c>
      <c r="U169">
        <f>IF(O169="C2",0,N(G169))</f>
        <v/>
      </c>
      <c r="V169">
        <f>IF(O169="C1",0,N(I169))</f>
        <v/>
      </c>
      <c r="W169">
        <f>IF(O169="C1",0,N(H169))</f>
        <v/>
      </c>
      <c r="X169">
        <f>IF(O169="C2",0,N(J169))</f>
        <v/>
      </c>
      <c r="Y169">
        <f>IF(OR(M169="",M169="OK"),0,1)</f>
        <v/>
      </c>
    </row>
    <row r="170">
      <c r="B170" s="21" t="n"/>
      <c r="C170" s="22" t="n"/>
      <c r="D170" s="14" t="n"/>
      <c r="E170" s="22" t="n"/>
      <c r="F170" s="14" t="n"/>
      <c r="G170" s="23" t="n"/>
      <c r="H170" s="23" t="n"/>
      <c r="I170" s="23" t="n"/>
      <c r="J170" s="23" t="n"/>
      <c r="K170" s="24">
        <f>IF(COUNT(G170:J170)=0,"",N($E$8)+SUM(G$16:G170)-SUM(I$16:I170))</f>
        <v/>
      </c>
      <c r="L170" s="24">
        <f>IF(COUNT(G170:J170)=0,"",N($E$9)+SUM(H$16:H170)-SUM(J$16:J170))</f>
        <v/>
      </c>
      <c r="M170" s="25">
        <f>IF(COUNT(G170:J170)=0,"",IF(B170="","Enter the date",IF(D170="","Enter who was paid or who paid",IF(F170="","Pick a head of account",IF(O170="?","Pick a head from the list",IF(AND(O170&lt;&gt;"C1",O170&lt;&gt;"C2",N(G170)+N(H170)&gt;0,N(I170)+N(J170)&gt;0),"Put money in and money out on separate rows",IF(K170&lt;0,"Cash in hand below zero: an entry is missing or wrong",IF(AND(O170="C1",ROUND(N(I170)-N(H170),2)&lt;&gt;0),"Cash deposited: cash out and bank in should be equal",IF(AND(O170="C2",ROUND(N(J170)-N(G170),2)&lt;&gt;0),"Cash withdrawn: bank out and cash in should be equal",IF(P170&gt;10000,"Cash paid to this party today is over ₹10,000: not deductible, s.36(4)",IF(Q170&gt;35000,"Cash freight to this transporter today is over ₹35,000: not deductible, s.36(6)",IF(R170&gt;10000,"Asset paid in cash over ₹10,000 today: left out of its cost, s.39(2)",IF(AND(O170="T",N(G170)&gt;=20000),"Loan of ₹20,000 or more taken in cash: barred, s.185",IF(AND(O170="L",N(I170)&gt;=20000),"Loan of ₹20,000 or more repaid in cash: barred, s.188",IF(S170&gt;=200000,"₹2,00,000 or more in cash from this party today: barred, s.186",IF(T170&gt;=200000,"₹2,00,000 or more in cash for this event or order: barred, s.186","OK"))))))))))))))))</f>
        <v/>
      </c>
      <c r="O170">
        <f>IF(F170="","",IFERROR(VLOOKUP(F170,Lists!$A$2:$B$22,2,FALSE),"?"))</f>
        <v/>
      </c>
      <c r="P170">
        <f>IF(OR(O170&lt;&gt;"E",N(I170)=0),0,SUMIFS($I$16:$I$315,$B$16:$B$315,B170,$D$16:$D$315,D170,$O$16:$O$315,"E"))</f>
        <v/>
      </c>
      <c r="Q170">
        <f>IF(OR(O170&lt;&gt;"F",N(I170)=0),0,SUMIFS($I$16:$I$315,$B$16:$B$315,B170,$D$16:$D$315,D170,$O$16:$O$315,"F"))</f>
        <v/>
      </c>
      <c r="R170">
        <f>IF(OR(O170&lt;&gt;"A",N(I170)=0),0,SUMIFS($I$16:$I$315,$B$16:$B$315,B170,$D$16:$D$315,D170,$O$16:$O$315,"A"))</f>
        <v/>
      </c>
      <c r="S170">
        <f>IF(OR(O170&lt;&gt;"S",N(G170)=0),0,SUMIFS($G$16:$G$315,$B$16:$B$315,B170,$D$16:$D$315,D170,$O$16:$O$315,"S"))</f>
        <v/>
      </c>
      <c r="T170">
        <f>IF(OR(O170&lt;&gt;"S",E170="",N(G170)=0),0,SUMIFS($G$16:$G$315,$E$16:$E$315,E170,$O$16:$O$315,"S"))</f>
        <v/>
      </c>
      <c r="U170">
        <f>IF(O170="C2",0,N(G170))</f>
        <v/>
      </c>
      <c r="V170">
        <f>IF(O170="C1",0,N(I170))</f>
        <v/>
      </c>
      <c r="W170">
        <f>IF(O170="C1",0,N(H170))</f>
        <v/>
      </c>
      <c r="X170">
        <f>IF(O170="C2",0,N(J170))</f>
        <v/>
      </c>
      <c r="Y170">
        <f>IF(OR(M170="",M170="OK"),0,1)</f>
        <v/>
      </c>
    </row>
    <row r="171">
      <c r="B171" s="21" t="n"/>
      <c r="C171" s="22" t="n"/>
      <c r="D171" s="14" t="n"/>
      <c r="E171" s="22" t="n"/>
      <c r="F171" s="14" t="n"/>
      <c r="G171" s="23" t="n"/>
      <c r="H171" s="23" t="n"/>
      <c r="I171" s="23" t="n"/>
      <c r="J171" s="23" t="n"/>
      <c r="K171" s="24">
        <f>IF(COUNT(G171:J171)=0,"",N($E$8)+SUM(G$16:G171)-SUM(I$16:I171))</f>
        <v/>
      </c>
      <c r="L171" s="24">
        <f>IF(COUNT(G171:J171)=0,"",N($E$9)+SUM(H$16:H171)-SUM(J$16:J171))</f>
        <v/>
      </c>
      <c r="M171" s="25">
        <f>IF(COUNT(G171:J171)=0,"",IF(B171="","Enter the date",IF(D171="","Enter who was paid or who paid",IF(F171="","Pick a head of account",IF(O171="?","Pick a head from the list",IF(AND(O171&lt;&gt;"C1",O171&lt;&gt;"C2",N(G171)+N(H171)&gt;0,N(I171)+N(J171)&gt;0),"Put money in and money out on separate rows",IF(K171&lt;0,"Cash in hand below zero: an entry is missing or wrong",IF(AND(O171="C1",ROUND(N(I171)-N(H171),2)&lt;&gt;0),"Cash deposited: cash out and bank in should be equal",IF(AND(O171="C2",ROUND(N(J171)-N(G171),2)&lt;&gt;0),"Cash withdrawn: bank out and cash in should be equal",IF(P171&gt;10000,"Cash paid to this party today is over ₹10,000: not deductible, s.36(4)",IF(Q171&gt;35000,"Cash freight to this transporter today is over ₹35,000: not deductible, s.36(6)",IF(R171&gt;10000,"Asset paid in cash over ₹10,000 today: left out of its cost, s.39(2)",IF(AND(O171="T",N(G171)&gt;=20000),"Loan of ₹20,000 or more taken in cash: barred, s.185",IF(AND(O171="L",N(I171)&gt;=20000),"Loan of ₹20,000 or more repaid in cash: barred, s.188",IF(S171&gt;=200000,"₹2,00,000 or more in cash from this party today: barred, s.186",IF(T171&gt;=200000,"₹2,00,000 or more in cash for this event or order: barred, s.186","OK"))))))))))))))))</f>
        <v/>
      </c>
      <c r="O171">
        <f>IF(F171="","",IFERROR(VLOOKUP(F171,Lists!$A$2:$B$22,2,FALSE),"?"))</f>
        <v/>
      </c>
      <c r="P171">
        <f>IF(OR(O171&lt;&gt;"E",N(I171)=0),0,SUMIFS($I$16:$I$315,$B$16:$B$315,B171,$D$16:$D$315,D171,$O$16:$O$315,"E"))</f>
        <v/>
      </c>
      <c r="Q171">
        <f>IF(OR(O171&lt;&gt;"F",N(I171)=0),0,SUMIFS($I$16:$I$315,$B$16:$B$315,B171,$D$16:$D$315,D171,$O$16:$O$315,"F"))</f>
        <v/>
      </c>
      <c r="R171">
        <f>IF(OR(O171&lt;&gt;"A",N(I171)=0),0,SUMIFS($I$16:$I$315,$B$16:$B$315,B171,$D$16:$D$315,D171,$O$16:$O$315,"A"))</f>
        <v/>
      </c>
      <c r="S171">
        <f>IF(OR(O171&lt;&gt;"S",N(G171)=0),0,SUMIFS($G$16:$G$315,$B$16:$B$315,B171,$D$16:$D$315,D171,$O$16:$O$315,"S"))</f>
        <v/>
      </c>
      <c r="T171">
        <f>IF(OR(O171&lt;&gt;"S",E171="",N(G171)=0),0,SUMIFS($G$16:$G$315,$E$16:$E$315,E171,$O$16:$O$315,"S"))</f>
        <v/>
      </c>
      <c r="U171">
        <f>IF(O171="C2",0,N(G171))</f>
        <v/>
      </c>
      <c r="V171">
        <f>IF(O171="C1",0,N(I171))</f>
        <v/>
      </c>
      <c r="W171">
        <f>IF(O171="C1",0,N(H171))</f>
        <v/>
      </c>
      <c r="X171">
        <f>IF(O171="C2",0,N(J171))</f>
        <v/>
      </c>
      <c r="Y171">
        <f>IF(OR(M171="",M171="OK"),0,1)</f>
        <v/>
      </c>
    </row>
    <row r="172">
      <c r="B172" s="21" t="n"/>
      <c r="C172" s="22" t="n"/>
      <c r="D172" s="14" t="n"/>
      <c r="E172" s="22" t="n"/>
      <c r="F172" s="14" t="n"/>
      <c r="G172" s="23" t="n"/>
      <c r="H172" s="23" t="n"/>
      <c r="I172" s="23" t="n"/>
      <c r="J172" s="23" t="n"/>
      <c r="K172" s="24">
        <f>IF(COUNT(G172:J172)=0,"",N($E$8)+SUM(G$16:G172)-SUM(I$16:I172))</f>
        <v/>
      </c>
      <c r="L172" s="24">
        <f>IF(COUNT(G172:J172)=0,"",N($E$9)+SUM(H$16:H172)-SUM(J$16:J172))</f>
        <v/>
      </c>
      <c r="M172" s="25">
        <f>IF(COUNT(G172:J172)=0,"",IF(B172="","Enter the date",IF(D172="","Enter who was paid or who paid",IF(F172="","Pick a head of account",IF(O172="?","Pick a head from the list",IF(AND(O172&lt;&gt;"C1",O172&lt;&gt;"C2",N(G172)+N(H172)&gt;0,N(I172)+N(J172)&gt;0),"Put money in and money out on separate rows",IF(K172&lt;0,"Cash in hand below zero: an entry is missing or wrong",IF(AND(O172="C1",ROUND(N(I172)-N(H172),2)&lt;&gt;0),"Cash deposited: cash out and bank in should be equal",IF(AND(O172="C2",ROUND(N(J172)-N(G172),2)&lt;&gt;0),"Cash withdrawn: bank out and cash in should be equal",IF(P172&gt;10000,"Cash paid to this party today is over ₹10,000: not deductible, s.36(4)",IF(Q172&gt;35000,"Cash freight to this transporter today is over ₹35,000: not deductible, s.36(6)",IF(R172&gt;10000,"Asset paid in cash over ₹10,000 today: left out of its cost, s.39(2)",IF(AND(O172="T",N(G172)&gt;=20000),"Loan of ₹20,000 or more taken in cash: barred, s.185",IF(AND(O172="L",N(I172)&gt;=20000),"Loan of ₹20,000 or more repaid in cash: barred, s.188",IF(S172&gt;=200000,"₹2,00,000 or more in cash from this party today: barred, s.186",IF(T172&gt;=200000,"₹2,00,000 or more in cash for this event or order: barred, s.186","OK"))))))))))))))))</f>
        <v/>
      </c>
      <c r="O172">
        <f>IF(F172="","",IFERROR(VLOOKUP(F172,Lists!$A$2:$B$22,2,FALSE),"?"))</f>
        <v/>
      </c>
      <c r="P172">
        <f>IF(OR(O172&lt;&gt;"E",N(I172)=0),0,SUMIFS($I$16:$I$315,$B$16:$B$315,B172,$D$16:$D$315,D172,$O$16:$O$315,"E"))</f>
        <v/>
      </c>
      <c r="Q172">
        <f>IF(OR(O172&lt;&gt;"F",N(I172)=0),0,SUMIFS($I$16:$I$315,$B$16:$B$315,B172,$D$16:$D$315,D172,$O$16:$O$315,"F"))</f>
        <v/>
      </c>
      <c r="R172">
        <f>IF(OR(O172&lt;&gt;"A",N(I172)=0),0,SUMIFS($I$16:$I$315,$B$16:$B$315,B172,$D$16:$D$315,D172,$O$16:$O$315,"A"))</f>
        <v/>
      </c>
      <c r="S172">
        <f>IF(OR(O172&lt;&gt;"S",N(G172)=0),0,SUMIFS($G$16:$G$315,$B$16:$B$315,B172,$D$16:$D$315,D172,$O$16:$O$315,"S"))</f>
        <v/>
      </c>
      <c r="T172">
        <f>IF(OR(O172&lt;&gt;"S",E172="",N(G172)=0),0,SUMIFS($G$16:$G$315,$E$16:$E$315,E172,$O$16:$O$315,"S"))</f>
        <v/>
      </c>
      <c r="U172">
        <f>IF(O172="C2",0,N(G172))</f>
        <v/>
      </c>
      <c r="V172">
        <f>IF(O172="C1",0,N(I172))</f>
        <v/>
      </c>
      <c r="W172">
        <f>IF(O172="C1",0,N(H172))</f>
        <v/>
      </c>
      <c r="X172">
        <f>IF(O172="C2",0,N(J172))</f>
        <v/>
      </c>
      <c r="Y172">
        <f>IF(OR(M172="",M172="OK"),0,1)</f>
        <v/>
      </c>
    </row>
    <row r="173">
      <c r="B173" s="21" t="n"/>
      <c r="C173" s="22" t="n"/>
      <c r="D173" s="14" t="n"/>
      <c r="E173" s="22" t="n"/>
      <c r="F173" s="14" t="n"/>
      <c r="G173" s="23" t="n"/>
      <c r="H173" s="23" t="n"/>
      <c r="I173" s="23" t="n"/>
      <c r="J173" s="23" t="n"/>
      <c r="K173" s="24">
        <f>IF(COUNT(G173:J173)=0,"",N($E$8)+SUM(G$16:G173)-SUM(I$16:I173))</f>
        <v/>
      </c>
      <c r="L173" s="24">
        <f>IF(COUNT(G173:J173)=0,"",N($E$9)+SUM(H$16:H173)-SUM(J$16:J173))</f>
        <v/>
      </c>
      <c r="M173" s="25">
        <f>IF(COUNT(G173:J173)=0,"",IF(B173="","Enter the date",IF(D173="","Enter who was paid or who paid",IF(F173="","Pick a head of account",IF(O173="?","Pick a head from the list",IF(AND(O173&lt;&gt;"C1",O173&lt;&gt;"C2",N(G173)+N(H173)&gt;0,N(I173)+N(J173)&gt;0),"Put money in and money out on separate rows",IF(K173&lt;0,"Cash in hand below zero: an entry is missing or wrong",IF(AND(O173="C1",ROUND(N(I173)-N(H173),2)&lt;&gt;0),"Cash deposited: cash out and bank in should be equal",IF(AND(O173="C2",ROUND(N(J173)-N(G173),2)&lt;&gt;0),"Cash withdrawn: bank out and cash in should be equal",IF(P173&gt;10000,"Cash paid to this party today is over ₹10,000: not deductible, s.36(4)",IF(Q173&gt;35000,"Cash freight to this transporter today is over ₹35,000: not deductible, s.36(6)",IF(R173&gt;10000,"Asset paid in cash over ₹10,000 today: left out of its cost, s.39(2)",IF(AND(O173="T",N(G173)&gt;=20000),"Loan of ₹20,000 or more taken in cash: barred, s.185",IF(AND(O173="L",N(I173)&gt;=20000),"Loan of ₹20,000 or more repaid in cash: barred, s.188",IF(S173&gt;=200000,"₹2,00,000 or more in cash from this party today: barred, s.186",IF(T173&gt;=200000,"₹2,00,000 or more in cash for this event or order: barred, s.186","OK"))))))))))))))))</f>
        <v/>
      </c>
      <c r="O173">
        <f>IF(F173="","",IFERROR(VLOOKUP(F173,Lists!$A$2:$B$22,2,FALSE),"?"))</f>
        <v/>
      </c>
      <c r="P173">
        <f>IF(OR(O173&lt;&gt;"E",N(I173)=0),0,SUMIFS($I$16:$I$315,$B$16:$B$315,B173,$D$16:$D$315,D173,$O$16:$O$315,"E"))</f>
        <v/>
      </c>
      <c r="Q173">
        <f>IF(OR(O173&lt;&gt;"F",N(I173)=0),0,SUMIFS($I$16:$I$315,$B$16:$B$315,B173,$D$16:$D$315,D173,$O$16:$O$315,"F"))</f>
        <v/>
      </c>
      <c r="R173">
        <f>IF(OR(O173&lt;&gt;"A",N(I173)=0),0,SUMIFS($I$16:$I$315,$B$16:$B$315,B173,$D$16:$D$315,D173,$O$16:$O$315,"A"))</f>
        <v/>
      </c>
      <c r="S173">
        <f>IF(OR(O173&lt;&gt;"S",N(G173)=0),0,SUMIFS($G$16:$G$315,$B$16:$B$315,B173,$D$16:$D$315,D173,$O$16:$O$315,"S"))</f>
        <v/>
      </c>
      <c r="T173">
        <f>IF(OR(O173&lt;&gt;"S",E173="",N(G173)=0),0,SUMIFS($G$16:$G$315,$E$16:$E$315,E173,$O$16:$O$315,"S"))</f>
        <v/>
      </c>
      <c r="U173">
        <f>IF(O173="C2",0,N(G173))</f>
        <v/>
      </c>
      <c r="V173">
        <f>IF(O173="C1",0,N(I173))</f>
        <v/>
      </c>
      <c r="W173">
        <f>IF(O173="C1",0,N(H173))</f>
        <v/>
      </c>
      <c r="X173">
        <f>IF(O173="C2",0,N(J173))</f>
        <v/>
      </c>
      <c r="Y173">
        <f>IF(OR(M173="",M173="OK"),0,1)</f>
        <v/>
      </c>
    </row>
    <row r="174">
      <c r="B174" s="21" t="n"/>
      <c r="C174" s="22" t="n"/>
      <c r="D174" s="14" t="n"/>
      <c r="E174" s="22" t="n"/>
      <c r="F174" s="14" t="n"/>
      <c r="G174" s="23" t="n"/>
      <c r="H174" s="23" t="n"/>
      <c r="I174" s="23" t="n"/>
      <c r="J174" s="23" t="n"/>
      <c r="K174" s="24">
        <f>IF(COUNT(G174:J174)=0,"",N($E$8)+SUM(G$16:G174)-SUM(I$16:I174))</f>
        <v/>
      </c>
      <c r="L174" s="24">
        <f>IF(COUNT(G174:J174)=0,"",N($E$9)+SUM(H$16:H174)-SUM(J$16:J174))</f>
        <v/>
      </c>
      <c r="M174" s="25">
        <f>IF(COUNT(G174:J174)=0,"",IF(B174="","Enter the date",IF(D174="","Enter who was paid or who paid",IF(F174="","Pick a head of account",IF(O174="?","Pick a head from the list",IF(AND(O174&lt;&gt;"C1",O174&lt;&gt;"C2",N(G174)+N(H174)&gt;0,N(I174)+N(J174)&gt;0),"Put money in and money out on separate rows",IF(K174&lt;0,"Cash in hand below zero: an entry is missing or wrong",IF(AND(O174="C1",ROUND(N(I174)-N(H174),2)&lt;&gt;0),"Cash deposited: cash out and bank in should be equal",IF(AND(O174="C2",ROUND(N(J174)-N(G174),2)&lt;&gt;0),"Cash withdrawn: bank out and cash in should be equal",IF(P174&gt;10000,"Cash paid to this party today is over ₹10,000: not deductible, s.36(4)",IF(Q174&gt;35000,"Cash freight to this transporter today is over ₹35,000: not deductible, s.36(6)",IF(R174&gt;10000,"Asset paid in cash over ₹10,000 today: left out of its cost, s.39(2)",IF(AND(O174="T",N(G174)&gt;=20000),"Loan of ₹20,000 or more taken in cash: barred, s.185",IF(AND(O174="L",N(I174)&gt;=20000),"Loan of ₹20,000 or more repaid in cash: barred, s.188",IF(S174&gt;=200000,"₹2,00,000 or more in cash from this party today: barred, s.186",IF(T174&gt;=200000,"₹2,00,000 or more in cash for this event or order: barred, s.186","OK"))))))))))))))))</f>
        <v/>
      </c>
      <c r="O174">
        <f>IF(F174="","",IFERROR(VLOOKUP(F174,Lists!$A$2:$B$22,2,FALSE),"?"))</f>
        <v/>
      </c>
      <c r="P174">
        <f>IF(OR(O174&lt;&gt;"E",N(I174)=0),0,SUMIFS($I$16:$I$315,$B$16:$B$315,B174,$D$16:$D$315,D174,$O$16:$O$315,"E"))</f>
        <v/>
      </c>
      <c r="Q174">
        <f>IF(OR(O174&lt;&gt;"F",N(I174)=0),0,SUMIFS($I$16:$I$315,$B$16:$B$315,B174,$D$16:$D$315,D174,$O$16:$O$315,"F"))</f>
        <v/>
      </c>
      <c r="R174">
        <f>IF(OR(O174&lt;&gt;"A",N(I174)=0),0,SUMIFS($I$16:$I$315,$B$16:$B$315,B174,$D$16:$D$315,D174,$O$16:$O$315,"A"))</f>
        <v/>
      </c>
      <c r="S174">
        <f>IF(OR(O174&lt;&gt;"S",N(G174)=0),0,SUMIFS($G$16:$G$315,$B$16:$B$315,B174,$D$16:$D$315,D174,$O$16:$O$315,"S"))</f>
        <v/>
      </c>
      <c r="T174">
        <f>IF(OR(O174&lt;&gt;"S",E174="",N(G174)=0),0,SUMIFS($G$16:$G$315,$E$16:$E$315,E174,$O$16:$O$315,"S"))</f>
        <v/>
      </c>
      <c r="U174">
        <f>IF(O174="C2",0,N(G174))</f>
        <v/>
      </c>
      <c r="V174">
        <f>IF(O174="C1",0,N(I174))</f>
        <v/>
      </c>
      <c r="W174">
        <f>IF(O174="C1",0,N(H174))</f>
        <v/>
      </c>
      <c r="X174">
        <f>IF(O174="C2",0,N(J174))</f>
        <v/>
      </c>
      <c r="Y174">
        <f>IF(OR(M174="",M174="OK"),0,1)</f>
        <v/>
      </c>
    </row>
    <row r="175">
      <c r="B175" s="21" t="n"/>
      <c r="C175" s="22" t="n"/>
      <c r="D175" s="14" t="n"/>
      <c r="E175" s="22" t="n"/>
      <c r="F175" s="14" t="n"/>
      <c r="G175" s="23" t="n"/>
      <c r="H175" s="23" t="n"/>
      <c r="I175" s="23" t="n"/>
      <c r="J175" s="23" t="n"/>
      <c r="K175" s="24">
        <f>IF(COUNT(G175:J175)=0,"",N($E$8)+SUM(G$16:G175)-SUM(I$16:I175))</f>
        <v/>
      </c>
      <c r="L175" s="24">
        <f>IF(COUNT(G175:J175)=0,"",N($E$9)+SUM(H$16:H175)-SUM(J$16:J175))</f>
        <v/>
      </c>
      <c r="M175" s="25">
        <f>IF(COUNT(G175:J175)=0,"",IF(B175="","Enter the date",IF(D175="","Enter who was paid or who paid",IF(F175="","Pick a head of account",IF(O175="?","Pick a head from the list",IF(AND(O175&lt;&gt;"C1",O175&lt;&gt;"C2",N(G175)+N(H175)&gt;0,N(I175)+N(J175)&gt;0),"Put money in and money out on separate rows",IF(K175&lt;0,"Cash in hand below zero: an entry is missing or wrong",IF(AND(O175="C1",ROUND(N(I175)-N(H175),2)&lt;&gt;0),"Cash deposited: cash out and bank in should be equal",IF(AND(O175="C2",ROUND(N(J175)-N(G175),2)&lt;&gt;0),"Cash withdrawn: bank out and cash in should be equal",IF(P175&gt;10000,"Cash paid to this party today is over ₹10,000: not deductible, s.36(4)",IF(Q175&gt;35000,"Cash freight to this transporter today is over ₹35,000: not deductible, s.36(6)",IF(R175&gt;10000,"Asset paid in cash over ₹10,000 today: left out of its cost, s.39(2)",IF(AND(O175="T",N(G175)&gt;=20000),"Loan of ₹20,000 or more taken in cash: barred, s.185",IF(AND(O175="L",N(I175)&gt;=20000),"Loan of ₹20,000 or more repaid in cash: barred, s.188",IF(S175&gt;=200000,"₹2,00,000 or more in cash from this party today: barred, s.186",IF(T175&gt;=200000,"₹2,00,000 or more in cash for this event or order: barred, s.186","OK"))))))))))))))))</f>
        <v/>
      </c>
      <c r="O175">
        <f>IF(F175="","",IFERROR(VLOOKUP(F175,Lists!$A$2:$B$22,2,FALSE),"?"))</f>
        <v/>
      </c>
      <c r="P175">
        <f>IF(OR(O175&lt;&gt;"E",N(I175)=0),0,SUMIFS($I$16:$I$315,$B$16:$B$315,B175,$D$16:$D$315,D175,$O$16:$O$315,"E"))</f>
        <v/>
      </c>
      <c r="Q175">
        <f>IF(OR(O175&lt;&gt;"F",N(I175)=0),0,SUMIFS($I$16:$I$315,$B$16:$B$315,B175,$D$16:$D$315,D175,$O$16:$O$315,"F"))</f>
        <v/>
      </c>
      <c r="R175">
        <f>IF(OR(O175&lt;&gt;"A",N(I175)=0),0,SUMIFS($I$16:$I$315,$B$16:$B$315,B175,$D$16:$D$315,D175,$O$16:$O$315,"A"))</f>
        <v/>
      </c>
      <c r="S175">
        <f>IF(OR(O175&lt;&gt;"S",N(G175)=0),0,SUMIFS($G$16:$G$315,$B$16:$B$315,B175,$D$16:$D$315,D175,$O$16:$O$315,"S"))</f>
        <v/>
      </c>
      <c r="T175">
        <f>IF(OR(O175&lt;&gt;"S",E175="",N(G175)=0),0,SUMIFS($G$16:$G$315,$E$16:$E$315,E175,$O$16:$O$315,"S"))</f>
        <v/>
      </c>
      <c r="U175">
        <f>IF(O175="C2",0,N(G175))</f>
        <v/>
      </c>
      <c r="V175">
        <f>IF(O175="C1",0,N(I175))</f>
        <v/>
      </c>
      <c r="W175">
        <f>IF(O175="C1",0,N(H175))</f>
        <v/>
      </c>
      <c r="X175">
        <f>IF(O175="C2",0,N(J175))</f>
        <v/>
      </c>
      <c r="Y175">
        <f>IF(OR(M175="",M175="OK"),0,1)</f>
        <v/>
      </c>
    </row>
    <row r="176">
      <c r="B176" s="21" t="n"/>
      <c r="C176" s="22" t="n"/>
      <c r="D176" s="14" t="n"/>
      <c r="E176" s="22" t="n"/>
      <c r="F176" s="14" t="n"/>
      <c r="G176" s="23" t="n"/>
      <c r="H176" s="23" t="n"/>
      <c r="I176" s="23" t="n"/>
      <c r="J176" s="23" t="n"/>
      <c r="K176" s="24">
        <f>IF(COUNT(G176:J176)=0,"",N($E$8)+SUM(G$16:G176)-SUM(I$16:I176))</f>
        <v/>
      </c>
      <c r="L176" s="24">
        <f>IF(COUNT(G176:J176)=0,"",N($E$9)+SUM(H$16:H176)-SUM(J$16:J176))</f>
        <v/>
      </c>
      <c r="M176" s="25">
        <f>IF(COUNT(G176:J176)=0,"",IF(B176="","Enter the date",IF(D176="","Enter who was paid or who paid",IF(F176="","Pick a head of account",IF(O176="?","Pick a head from the list",IF(AND(O176&lt;&gt;"C1",O176&lt;&gt;"C2",N(G176)+N(H176)&gt;0,N(I176)+N(J176)&gt;0),"Put money in and money out on separate rows",IF(K176&lt;0,"Cash in hand below zero: an entry is missing or wrong",IF(AND(O176="C1",ROUND(N(I176)-N(H176),2)&lt;&gt;0),"Cash deposited: cash out and bank in should be equal",IF(AND(O176="C2",ROUND(N(J176)-N(G176),2)&lt;&gt;0),"Cash withdrawn: bank out and cash in should be equal",IF(P176&gt;10000,"Cash paid to this party today is over ₹10,000: not deductible, s.36(4)",IF(Q176&gt;35000,"Cash freight to this transporter today is over ₹35,000: not deductible, s.36(6)",IF(R176&gt;10000,"Asset paid in cash over ₹10,000 today: left out of its cost, s.39(2)",IF(AND(O176="T",N(G176)&gt;=20000),"Loan of ₹20,000 or more taken in cash: barred, s.185",IF(AND(O176="L",N(I176)&gt;=20000),"Loan of ₹20,000 or more repaid in cash: barred, s.188",IF(S176&gt;=200000,"₹2,00,000 or more in cash from this party today: barred, s.186",IF(T176&gt;=200000,"₹2,00,000 or more in cash for this event or order: barred, s.186","OK"))))))))))))))))</f>
        <v/>
      </c>
      <c r="O176">
        <f>IF(F176="","",IFERROR(VLOOKUP(F176,Lists!$A$2:$B$22,2,FALSE),"?"))</f>
        <v/>
      </c>
      <c r="P176">
        <f>IF(OR(O176&lt;&gt;"E",N(I176)=0),0,SUMIFS($I$16:$I$315,$B$16:$B$315,B176,$D$16:$D$315,D176,$O$16:$O$315,"E"))</f>
        <v/>
      </c>
      <c r="Q176">
        <f>IF(OR(O176&lt;&gt;"F",N(I176)=0),0,SUMIFS($I$16:$I$315,$B$16:$B$315,B176,$D$16:$D$315,D176,$O$16:$O$315,"F"))</f>
        <v/>
      </c>
      <c r="R176">
        <f>IF(OR(O176&lt;&gt;"A",N(I176)=0),0,SUMIFS($I$16:$I$315,$B$16:$B$315,B176,$D$16:$D$315,D176,$O$16:$O$315,"A"))</f>
        <v/>
      </c>
      <c r="S176">
        <f>IF(OR(O176&lt;&gt;"S",N(G176)=0),0,SUMIFS($G$16:$G$315,$B$16:$B$315,B176,$D$16:$D$315,D176,$O$16:$O$315,"S"))</f>
        <v/>
      </c>
      <c r="T176">
        <f>IF(OR(O176&lt;&gt;"S",E176="",N(G176)=0),0,SUMIFS($G$16:$G$315,$E$16:$E$315,E176,$O$16:$O$315,"S"))</f>
        <v/>
      </c>
      <c r="U176">
        <f>IF(O176="C2",0,N(G176))</f>
        <v/>
      </c>
      <c r="V176">
        <f>IF(O176="C1",0,N(I176))</f>
        <v/>
      </c>
      <c r="W176">
        <f>IF(O176="C1",0,N(H176))</f>
        <v/>
      </c>
      <c r="X176">
        <f>IF(O176="C2",0,N(J176))</f>
        <v/>
      </c>
      <c r="Y176">
        <f>IF(OR(M176="",M176="OK"),0,1)</f>
        <v/>
      </c>
    </row>
    <row r="177">
      <c r="B177" s="21" t="n"/>
      <c r="C177" s="22" t="n"/>
      <c r="D177" s="14" t="n"/>
      <c r="E177" s="22" t="n"/>
      <c r="F177" s="14" t="n"/>
      <c r="G177" s="23" t="n"/>
      <c r="H177" s="23" t="n"/>
      <c r="I177" s="23" t="n"/>
      <c r="J177" s="23" t="n"/>
      <c r="K177" s="24">
        <f>IF(COUNT(G177:J177)=0,"",N($E$8)+SUM(G$16:G177)-SUM(I$16:I177))</f>
        <v/>
      </c>
      <c r="L177" s="24">
        <f>IF(COUNT(G177:J177)=0,"",N($E$9)+SUM(H$16:H177)-SUM(J$16:J177))</f>
        <v/>
      </c>
      <c r="M177" s="25">
        <f>IF(COUNT(G177:J177)=0,"",IF(B177="","Enter the date",IF(D177="","Enter who was paid or who paid",IF(F177="","Pick a head of account",IF(O177="?","Pick a head from the list",IF(AND(O177&lt;&gt;"C1",O177&lt;&gt;"C2",N(G177)+N(H177)&gt;0,N(I177)+N(J177)&gt;0),"Put money in and money out on separate rows",IF(K177&lt;0,"Cash in hand below zero: an entry is missing or wrong",IF(AND(O177="C1",ROUND(N(I177)-N(H177),2)&lt;&gt;0),"Cash deposited: cash out and bank in should be equal",IF(AND(O177="C2",ROUND(N(J177)-N(G177),2)&lt;&gt;0),"Cash withdrawn: bank out and cash in should be equal",IF(P177&gt;10000,"Cash paid to this party today is over ₹10,000: not deductible, s.36(4)",IF(Q177&gt;35000,"Cash freight to this transporter today is over ₹35,000: not deductible, s.36(6)",IF(R177&gt;10000,"Asset paid in cash over ₹10,000 today: left out of its cost, s.39(2)",IF(AND(O177="T",N(G177)&gt;=20000),"Loan of ₹20,000 or more taken in cash: barred, s.185",IF(AND(O177="L",N(I177)&gt;=20000),"Loan of ₹20,000 or more repaid in cash: barred, s.188",IF(S177&gt;=200000,"₹2,00,000 or more in cash from this party today: barred, s.186",IF(T177&gt;=200000,"₹2,00,000 or more in cash for this event or order: barred, s.186","OK"))))))))))))))))</f>
        <v/>
      </c>
      <c r="O177">
        <f>IF(F177="","",IFERROR(VLOOKUP(F177,Lists!$A$2:$B$22,2,FALSE),"?"))</f>
        <v/>
      </c>
      <c r="P177">
        <f>IF(OR(O177&lt;&gt;"E",N(I177)=0),0,SUMIFS($I$16:$I$315,$B$16:$B$315,B177,$D$16:$D$315,D177,$O$16:$O$315,"E"))</f>
        <v/>
      </c>
      <c r="Q177">
        <f>IF(OR(O177&lt;&gt;"F",N(I177)=0),0,SUMIFS($I$16:$I$315,$B$16:$B$315,B177,$D$16:$D$315,D177,$O$16:$O$315,"F"))</f>
        <v/>
      </c>
      <c r="R177">
        <f>IF(OR(O177&lt;&gt;"A",N(I177)=0),0,SUMIFS($I$16:$I$315,$B$16:$B$315,B177,$D$16:$D$315,D177,$O$16:$O$315,"A"))</f>
        <v/>
      </c>
      <c r="S177">
        <f>IF(OR(O177&lt;&gt;"S",N(G177)=0),0,SUMIFS($G$16:$G$315,$B$16:$B$315,B177,$D$16:$D$315,D177,$O$16:$O$315,"S"))</f>
        <v/>
      </c>
      <c r="T177">
        <f>IF(OR(O177&lt;&gt;"S",E177="",N(G177)=0),0,SUMIFS($G$16:$G$315,$E$16:$E$315,E177,$O$16:$O$315,"S"))</f>
        <v/>
      </c>
      <c r="U177">
        <f>IF(O177="C2",0,N(G177))</f>
        <v/>
      </c>
      <c r="V177">
        <f>IF(O177="C1",0,N(I177))</f>
        <v/>
      </c>
      <c r="W177">
        <f>IF(O177="C1",0,N(H177))</f>
        <v/>
      </c>
      <c r="X177">
        <f>IF(O177="C2",0,N(J177))</f>
        <v/>
      </c>
      <c r="Y177">
        <f>IF(OR(M177="",M177="OK"),0,1)</f>
        <v/>
      </c>
    </row>
    <row r="178">
      <c r="B178" s="21" t="n"/>
      <c r="C178" s="22" t="n"/>
      <c r="D178" s="14" t="n"/>
      <c r="E178" s="22" t="n"/>
      <c r="F178" s="14" t="n"/>
      <c r="G178" s="23" t="n"/>
      <c r="H178" s="23" t="n"/>
      <c r="I178" s="23" t="n"/>
      <c r="J178" s="23" t="n"/>
      <c r="K178" s="24">
        <f>IF(COUNT(G178:J178)=0,"",N($E$8)+SUM(G$16:G178)-SUM(I$16:I178))</f>
        <v/>
      </c>
      <c r="L178" s="24">
        <f>IF(COUNT(G178:J178)=0,"",N($E$9)+SUM(H$16:H178)-SUM(J$16:J178))</f>
        <v/>
      </c>
      <c r="M178" s="25">
        <f>IF(COUNT(G178:J178)=0,"",IF(B178="","Enter the date",IF(D178="","Enter who was paid or who paid",IF(F178="","Pick a head of account",IF(O178="?","Pick a head from the list",IF(AND(O178&lt;&gt;"C1",O178&lt;&gt;"C2",N(G178)+N(H178)&gt;0,N(I178)+N(J178)&gt;0),"Put money in and money out on separate rows",IF(K178&lt;0,"Cash in hand below zero: an entry is missing or wrong",IF(AND(O178="C1",ROUND(N(I178)-N(H178),2)&lt;&gt;0),"Cash deposited: cash out and bank in should be equal",IF(AND(O178="C2",ROUND(N(J178)-N(G178),2)&lt;&gt;0),"Cash withdrawn: bank out and cash in should be equal",IF(P178&gt;10000,"Cash paid to this party today is over ₹10,000: not deductible, s.36(4)",IF(Q178&gt;35000,"Cash freight to this transporter today is over ₹35,000: not deductible, s.36(6)",IF(R178&gt;10000,"Asset paid in cash over ₹10,000 today: left out of its cost, s.39(2)",IF(AND(O178="T",N(G178)&gt;=20000),"Loan of ₹20,000 or more taken in cash: barred, s.185",IF(AND(O178="L",N(I178)&gt;=20000),"Loan of ₹20,000 or more repaid in cash: barred, s.188",IF(S178&gt;=200000,"₹2,00,000 or more in cash from this party today: barred, s.186",IF(T178&gt;=200000,"₹2,00,000 or more in cash for this event or order: barred, s.186","OK"))))))))))))))))</f>
        <v/>
      </c>
      <c r="O178">
        <f>IF(F178="","",IFERROR(VLOOKUP(F178,Lists!$A$2:$B$22,2,FALSE),"?"))</f>
        <v/>
      </c>
      <c r="P178">
        <f>IF(OR(O178&lt;&gt;"E",N(I178)=0),0,SUMIFS($I$16:$I$315,$B$16:$B$315,B178,$D$16:$D$315,D178,$O$16:$O$315,"E"))</f>
        <v/>
      </c>
      <c r="Q178">
        <f>IF(OR(O178&lt;&gt;"F",N(I178)=0),0,SUMIFS($I$16:$I$315,$B$16:$B$315,B178,$D$16:$D$315,D178,$O$16:$O$315,"F"))</f>
        <v/>
      </c>
      <c r="R178">
        <f>IF(OR(O178&lt;&gt;"A",N(I178)=0),0,SUMIFS($I$16:$I$315,$B$16:$B$315,B178,$D$16:$D$315,D178,$O$16:$O$315,"A"))</f>
        <v/>
      </c>
      <c r="S178">
        <f>IF(OR(O178&lt;&gt;"S",N(G178)=0),0,SUMIFS($G$16:$G$315,$B$16:$B$315,B178,$D$16:$D$315,D178,$O$16:$O$315,"S"))</f>
        <v/>
      </c>
      <c r="T178">
        <f>IF(OR(O178&lt;&gt;"S",E178="",N(G178)=0),0,SUMIFS($G$16:$G$315,$E$16:$E$315,E178,$O$16:$O$315,"S"))</f>
        <v/>
      </c>
      <c r="U178">
        <f>IF(O178="C2",0,N(G178))</f>
        <v/>
      </c>
      <c r="V178">
        <f>IF(O178="C1",0,N(I178))</f>
        <v/>
      </c>
      <c r="W178">
        <f>IF(O178="C1",0,N(H178))</f>
        <v/>
      </c>
      <c r="X178">
        <f>IF(O178="C2",0,N(J178))</f>
        <v/>
      </c>
      <c r="Y178">
        <f>IF(OR(M178="",M178="OK"),0,1)</f>
        <v/>
      </c>
    </row>
    <row r="179">
      <c r="B179" s="21" t="n"/>
      <c r="C179" s="22" t="n"/>
      <c r="D179" s="14" t="n"/>
      <c r="E179" s="22" t="n"/>
      <c r="F179" s="14" t="n"/>
      <c r="G179" s="23" t="n"/>
      <c r="H179" s="23" t="n"/>
      <c r="I179" s="23" t="n"/>
      <c r="J179" s="23" t="n"/>
      <c r="K179" s="24">
        <f>IF(COUNT(G179:J179)=0,"",N($E$8)+SUM(G$16:G179)-SUM(I$16:I179))</f>
        <v/>
      </c>
      <c r="L179" s="24">
        <f>IF(COUNT(G179:J179)=0,"",N($E$9)+SUM(H$16:H179)-SUM(J$16:J179))</f>
        <v/>
      </c>
      <c r="M179" s="25">
        <f>IF(COUNT(G179:J179)=0,"",IF(B179="","Enter the date",IF(D179="","Enter who was paid or who paid",IF(F179="","Pick a head of account",IF(O179="?","Pick a head from the list",IF(AND(O179&lt;&gt;"C1",O179&lt;&gt;"C2",N(G179)+N(H179)&gt;0,N(I179)+N(J179)&gt;0),"Put money in and money out on separate rows",IF(K179&lt;0,"Cash in hand below zero: an entry is missing or wrong",IF(AND(O179="C1",ROUND(N(I179)-N(H179),2)&lt;&gt;0),"Cash deposited: cash out and bank in should be equal",IF(AND(O179="C2",ROUND(N(J179)-N(G179),2)&lt;&gt;0),"Cash withdrawn: bank out and cash in should be equal",IF(P179&gt;10000,"Cash paid to this party today is over ₹10,000: not deductible, s.36(4)",IF(Q179&gt;35000,"Cash freight to this transporter today is over ₹35,000: not deductible, s.36(6)",IF(R179&gt;10000,"Asset paid in cash over ₹10,000 today: left out of its cost, s.39(2)",IF(AND(O179="T",N(G179)&gt;=20000),"Loan of ₹20,000 or more taken in cash: barred, s.185",IF(AND(O179="L",N(I179)&gt;=20000),"Loan of ₹20,000 or more repaid in cash: barred, s.188",IF(S179&gt;=200000,"₹2,00,000 or more in cash from this party today: barred, s.186",IF(T179&gt;=200000,"₹2,00,000 or more in cash for this event or order: barred, s.186","OK"))))))))))))))))</f>
        <v/>
      </c>
      <c r="O179">
        <f>IF(F179="","",IFERROR(VLOOKUP(F179,Lists!$A$2:$B$22,2,FALSE),"?"))</f>
        <v/>
      </c>
      <c r="P179">
        <f>IF(OR(O179&lt;&gt;"E",N(I179)=0),0,SUMIFS($I$16:$I$315,$B$16:$B$315,B179,$D$16:$D$315,D179,$O$16:$O$315,"E"))</f>
        <v/>
      </c>
      <c r="Q179">
        <f>IF(OR(O179&lt;&gt;"F",N(I179)=0),0,SUMIFS($I$16:$I$315,$B$16:$B$315,B179,$D$16:$D$315,D179,$O$16:$O$315,"F"))</f>
        <v/>
      </c>
      <c r="R179">
        <f>IF(OR(O179&lt;&gt;"A",N(I179)=0),0,SUMIFS($I$16:$I$315,$B$16:$B$315,B179,$D$16:$D$315,D179,$O$16:$O$315,"A"))</f>
        <v/>
      </c>
      <c r="S179">
        <f>IF(OR(O179&lt;&gt;"S",N(G179)=0),0,SUMIFS($G$16:$G$315,$B$16:$B$315,B179,$D$16:$D$315,D179,$O$16:$O$315,"S"))</f>
        <v/>
      </c>
      <c r="T179">
        <f>IF(OR(O179&lt;&gt;"S",E179="",N(G179)=0),0,SUMIFS($G$16:$G$315,$E$16:$E$315,E179,$O$16:$O$315,"S"))</f>
        <v/>
      </c>
      <c r="U179">
        <f>IF(O179="C2",0,N(G179))</f>
        <v/>
      </c>
      <c r="V179">
        <f>IF(O179="C1",0,N(I179))</f>
        <v/>
      </c>
      <c r="W179">
        <f>IF(O179="C1",0,N(H179))</f>
        <v/>
      </c>
      <c r="X179">
        <f>IF(O179="C2",0,N(J179))</f>
        <v/>
      </c>
      <c r="Y179">
        <f>IF(OR(M179="",M179="OK"),0,1)</f>
        <v/>
      </c>
    </row>
    <row r="180">
      <c r="B180" s="21" t="n"/>
      <c r="C180" s="22" t="n"/>
      <c r="D180" s="14" t="n"/>
      <c r="E180" s="22" t="n"/>
      <c r="F180" s="14" t="n"/>
      <c r="G180" s="23" t="n"/>
      <c r="H180" s="23" t="n"/>
      <c r="I180" s="23" t="n"/>
      <c r="J180" s="23" t="n"/>
      <c r="K180" s="24">
        <f>IF(COUNT(G180:J180)=0,"",N($E$8)+SUM(G$16:G180)-SUM(I$16:I180))</f>
        <v/>
      </c>
      <c r="L180" s="24">
        <f>IF(COUNT(G180:J180)=0,"",N($E$9)+SUM(H$16:H180)-SUM(J$16:J180))</f>
        <v/>
      </c>
      <c r="M180" s="25">
        <f>IF(COUNT(G180:J180)=0,"",IF(B180="","Enter the date",IF(D180="","Enter who was paid or who paid",IF(F180="","Pick a head of account",IF(O180="?","Pick a head from the list",IF(AND(O180&lt;&gt;"C1",O180&lt;&gt;"C2",N(G180)+N(H180)&gt;0,N(I180)+N(J180)&gt;0),"Put money in and money out on separate rows",IF(K180&lt;0,"Cash in hand below zero: an entry is missing or wrong",IF(AND(O180="C1",ROUND(N(I180)-N(H180),2)&lt;&gt;0),"Cash deposited: cash out and bank in should be equal",IF(AND(O180="C2",ROUND(N(J180)-N(G180),2)&lt;&gt;0),"Cash withdrawn: bank out and cash in should be equal",IF(P180&gt;10000,"Cash paid to this party today is over ₹10,000: not deductible, s.36(4)",IF(Q180&gt;35000,"Cash freight to this transporter today is over ₹35,000: not deductible, s.36(6)",IF(R180&gt;10000,"Asset paid in cash over ₹10,000 today: left out of its cost, s.39(2)",IF(AND(O180="T",N(G180)&gt;=20000),"Loan of ₹20,000 or more taken in cash: barred, s.185",IF(AND(O180="L",N(I180)&gt;=20000),"Loan of ₹20,000 or more repaid in cash: barred, s.188",IF(S180&gt;=200000,"₹2,00,000 or more in cash from this party today: barred, s.186",IF(T180&gt;=200000,"₹2,00,000 or more in cash for this event or order: barred, s.186","OK"))))))))))))))))</f>
        <v/>
      </c>
      <c r="O180">
        <f>IF(F180="","",IFERROR(VLOOKUP(F180,Lists!$A$2:$B$22,2,FALSE),"?"))</f>
        <v/>
      </c>
      <c r="P180">
        <f>IF(OR(O180&lt;&gt;"E",N(I180)=0),0,SUMIFS($I$16:$I$315,$B$16:$B$315,B180,$D$16:$D$315,D180,$O$16:$O$315,"E"))</f>
        <v/>
      </c>
      <c r="Q180">
        <f>IF(OR(O180&lt;&gt;"F",N(I180)=0),0,SUMIFS($I$16:$I$315,$B$16:$B$315,B180,$D$16:$D$315,D180,$O$16:$O$315,"F"))</f>
        <v/>
      </c>
      <c r="R180">
        <f>IF(OR(O180&lt;&gt;"A",N(I180)=0),0,SUMIFS($I$16:$I$315,$B$16:$B$315,B180,$D$16:$D$315,D180,$O$16:$O$315,"A"))</f>
        <v/>
      </c>
      <c r="S180">
        <f>IF(OR(O180&lt;&gt;"S",N(G180)=0),0,SUMIFS($G$16:$G$315,$B$16:$B$315,B180,$D$16:$D$315,D180,$O$16:$O$315,"S"))</f>
        <v/>
      </c>
      <c r="T180">
        <f>IF(OR(O180&lt;&gt;"S",E180="",N(G180)=0),0,SUMIFS($G$16:$G$315,$E$16:$E$315,E180,$O$16:$O$315,"S"))</f>
        <v/>
      </c>
      <c r="U180">
        <f>IF(O180="C2",0,N(G180))</f>
        <v/>
      </c>
      <c r="V180">
        <f>IF(O180="C1",0,N(I180))</f>
        <v/>
      </c>
      <c r="W180">
        <f>IF(O180="C1",0,N(H180))</f>
        <v/>
      </c>
      <c r="X180">
        <f>IF(O180="C2",0,N(J180))</f>
        <v/>
      </c>
      <c r="Y180">
        <f>IF(OR(M180="",M180="OK"),0,1)</f>
        <v/>
      </c>
    </row>
    <row r="181">
      <c r="B181" s="21" t="n"/>
      <c r="C181" s="22" t="n"/>
      <c r="D181" s="14" t="n"/>
      <c r="E181" s="22" t="n"/>
      <c r="F181" s="14" t="n"/>
      <c r="G181" s="23" t="n"/>
      <c r="H181" s="23" t="n"/>
      <c r="I181" s="23" t="n"/>
      <c r="J181" s="23" t="n"/>
      <c r="K181" s="24">
        <f>IF(COUNT(G181:J181)=0,"",N($E$8)+SUM(G$16:G181)-SUM(I$16:I181))</f>
        <v/>
      </c>
      <c r="L181" s="24">
        <f>IF(COUNT(G181:J181)=0,"",N($E$9)+SUM(H$16:H181)-SUM(J$16:J181))</f>
        <v/>
      </c>
      <c r="M181" s="25">
        <f>IF(COUNT(G181:J181)=0,"",IF(B181="","Enter the date",IF(D181="","Enter who was paid or who paid",IF(F181="","Pick a head of account",IF(O181="?","Pick a head from the list",IF(AND(O181&lt;&gt;"C1",O181&lt;&gt;"C2",N(G181)+N(H181)&gt;0,N(I181)+N(J181)&gt;0),"Put money in and money out on separate rows",IF(K181&lt;0,"Cash in hand below zero: an entry is missing or wrong",IF(AND(O181="C1",ROUND(N(I181)-N(H181),2)&lt;&gt;0),"Cash deposited: cash out and bank in should be equal",IF(AND(O181="C2",ROUND(N(J181)-N(G181),2)&lt;&gt;0),"Cash withdrawn: bank out and cash in should be equal",IF(P181&gt;10000,"Cash paid to this party today is over ₹10,000: not deductible, s.36(4)",IF(Q181&gt;35000,"Cash freight to this transporter today is over ₹35,000: not deductible, s.36(6)",IF(R181&gt;10000,"Asset paid in cash over ₹10,000 today: left out of its cost, s.39(2)",IF(AND(O181="T",N(G181)&gt;=20000),"Loan of ₹20,000 or more taken in cash: barred, s.185",IF(AND(O181="L",N(I181)&gt;=20000),"Loan of ₹20,000 or more repaid in cash: barred, s.188",IF(S181&gt;=200000,"₹2,00,000 or more in cash from this party today: barred, s.186",IF(T181&gt;=200000,"₹2,00,000 or more in cash for this event or order: barred, s.186","OK"))))))))))))))))</f>
        <v/>
      </c>
      <c r="O181">
        <f>IF(F181="","",IFERROR(VLOOKUP(F181,Lists!$A$2:$B$22,2,FALSE),"?"))</f>
        <v/>
      </c>
      <c r="P181">
        <f>IF(OR(O181&lt;&gt;"E",N(I181)=0),0,SUMIFS($I$16:$I$315,$B$16:$B$315,B181,$D$16:$D$315,D181,$O$16:$O$315,"E"))</f>
        <v/>
      </c>
      <c r="Q181">
        <f>IF(OR(O181&lt;&gt;"F",N(I181)=0),0,SUMIFS($I$16:$I$315,$B$16:$B$315,B181,$D$16:$D$315,D181,$O$16:$O$315,"F"))</f>
        <v/>
      </c>
      <c r="R181">
        <f>IF(OR(O181&lt;&gt;"A",N(I181)=0),0,SUMIFS($I$16:$I$315,$B$16:$B$315,B181,$D$16:$D$315,D181,$O$16:$O$315,"A"))</f>
        <v/>
      </c>
      <c r="S181">
        <f>IF(OR(O181&lt;&gt;"S",N(G181)=0),0,SUMIFS($G$16:$G$315,$B$16:$B$315,B181,$D$16:$D$315,D181,$O$16:$O$315,"S"))</f>
        <v/>
      </c>
      <c r="T181">
        <f>IF(OR(O181&lt;&gt;"S",E181="",N(G181)=0),0,SUMIFS($G$16:$G$315,$E$16:$E$315,E181,$O$16:$O$315,"S"))</f>
        <v/>
      </c>
      <c r="U181">
        <f>IF(O181="C2",0,N(G181))</f>
        <v/>
      </c>
      <c r="V181">
        <f>IF(O181="C1",0,N(I181))</f>
        <v/>
      </c>
      <c r="W181">
        <f>IF(O181="C1",0,N(H181))</f>
        <v/>
      </c>
      <c r="X181">
        <f>IF(O181="C2",0,N(J181))</f>
        <v/>
      </c>
      <c r="Y181">
        <f>IF(OR(M181="",M181="OK"),0,1)</f>
        <v/>
      </c>
    </row>
    <row r="182">
      <c r="B182" s="21" t="n"/>
      <c r="C182" s="22" t="n"/>
      <c r="D182" s="14" t="n"/>
      <c r="E182" s="22" t="n"/>
      <c r="F182" s="14" t="n"/>
      <c r="G182" s="23" t="n"/>
      <c r="H182" s="23" t="n"/>
      <c r="I182" s="23" t="n"/>
      <c r="J182" s="23" t="n"/>
      <c r="K182" s="24">
        <f>IF(COUNT(G182:J182)=0,"",N($E$8)+SUM(G$16:G182)-SUM(I$16:I182))</f>
        <v/>
      </c>
      <c r="L182" s="24">
        <f>IF(COUNT(G182:J182)=0,"",N($E$9)+SUM(H$16:H182)-SUM(J$16:J182))</f>
        <v/>
      </c>
      <c r="M182" s="25">
        <f>IF(COUNT(G182:J182)=0,"",IF(B182="","Enter the date",IF(D182="","Enter who was paid or who paid",IF(F182="","Pick a head of account",IF(O182="?","Pick a head from the list",IF(AND(O182&lt;&gt;"C1",O182&lt;&gt;"C2",N(G182)+N(H182)&gt;0,N(I182)+N(J182)&gt;0),"Put money in and money out on separate rows",IF(K182&lt;0,"Cash in hand below zero: an entry is missing or wrong",IF(AND(O182="C1",ROUND(N(I182)-N(H182),2)&lt;&gt;0),"Cash deposited: cash out and bank in should be equal",IF(AND(O182="C2",ROUND(N(J182)-N(G182),2)&lt;&gt;0),"Cash withdrawn: bank out and cash in should be equal",IF(P182&gt;10000,"Cash paid to this party today is over ₹10,000: not deductible, s.36(4)",IF(Q182&gt;35000,"Cash freight to this transporter today is over ₹35,000: not deductible, s.36(6)",IF(R182&gt;10000,"Asset paid in cash over ₹10,000 today: left out of its cost, s.39(2)",IF(AND(O182="T",N(G182)&gt;=20000),"Loan of ₹20,000 or more taken in cash: barred, s.185",IF(AND(O182="L",N(I182)&gt;=20000),"Loan of ₹20,000 or more repaid in cash: barred, s.188",IF(S182&gt;=200000,"₹2,00,000 or more in cash from this party today: barred, s.186",IF(T182&gt;=200000,"₹2,00,000 or more in cash for this event or order: barred, s.186","OK"))))))))))))))))</f>
        <v/>
      </c>
      <c r="O182">
        <f>IF(F182="","",IFERROR(VLOOKUP(F182,Lists!$A$2:$B$22,2,FALSE),"?"))</f>
        <v/>
      </c>
      <c r="P182">
        <f>IF(OR(O182&lt;&gt;"E",N(I182)=0),0,SUMIFS($I$16:$I$315,$B$16:$B$315,B182,$D$16:$D$315,D182,$O$16:$O$315,"E"))</f>
        <v/>
      </c>
      <c r="Q182">
        <f>IF(OR(O182&lt;&gt;"F",N(I182)=0),0,SUMIFS($I$16:$I$315,$B$16:$B$315,B182,$D$16:$D$315,D182,$O$16:$O$315,"F"))</f>
        <v/>
      </c>
      <c r="R182">
        <f>IF(OR(O182&lt;&gt;"A",N(I182)=0),0,SUMIFS($I$16:$I$315,$B$16:$B$315,B182,$D$16:$D$315,D182,$O$16:$O$315,"A"))</f>
        <v/>
      </c>
      <c r="S182">
        <f>IF(OR(O182&lt;&gt;"S",N(G182)=0),0,SUMIFS($G$16:$G$315,$B$16:$B$315,B182,$D$16:$D$315,D182,$O$16:$O$315,"S"))</f>
        <v/>
      </c>
      <c r="T182">
        <f>IF(OR(O182&lt;&gt;"S",E182="",N(G182)=0),0,SUMIFS($G$16:$G$315,$E$16:$E$315,E182,$O$16:$O$315,"S"))</f>
        <v/>
      </c>
      <c r="U182">
        <f>IF(O182="C2",0,N(G182))</f>
        <v/>
      </c>
      <c r="V182">
        <f>IF(O182="C1",0,N(I182))</f>
        <v/>
      </c>
      <c r="W182">
        <f>IF(O182="C1",0,N(H182))</f>
        <v/>
      </c>
      <c r="X182">
        <f>IF(O182="C2",0,N(J182))</f>
        <v/>
      </c>
      <c r="Y182">
        <f>IF(OR(M182="",M182="OK"),0,1)</f>
        <v/>
      </c>
    </row>
    <row r="183">
      <c r="B183" s="21" t="n"/>
      <c r="C183" s="22" t="n"/>
      <c r="D183" s="14" t="n"/>
      <c r="E183" s="22" t="n"/>
      <c r="F183" s="14" t="n"/>
      <c r="G183" s="23" t="n"/>
      <c r="H183" s="23" t="n"/>
      <c r="I183" s="23" t="n"/>
      <c r="J183" s="23" t="n"/>
      <c r="K183" s="24">
        <f>IF(COUNT(G183:J183)=0,"",N($E$8)+SUM(G$16:G183)-SUM(I$16:I183))</f>
        <v/>
      </c>
      <c r="L183" s="24">
        <f>IF(COUNT(G183:J183)=0,"",N($E$9)+SUM(H$16:H183)-SUM(J$16:J183))</f>
        <v/>
      </c>
      <c r="M183" s="25">
        <f>IF(COUNT(G183:J183)=0,"",IF(B183="","Enter the date",IF(D183="","Enter who was paid or who paid",IF(F183="","Pick a head of account",IF(O183="?","Pick a head from the list",IF(AND(O183&lt;&gt;"C1",O183&lt;&gt;"C2",N(G183)+N(H183)&gt;0,N(I183)+N(J183)&gt;0),"Put money in and money out on separate rows",IF(K183&lt;0,"Cash in hand below zero: an entry is missing or wrong",IF(AND(O183="C1",ROUND(N(I183)-N(H183),2)&lt;&gt;0),"Cash deposited: cash out and bank in should be equal",IF(AND(O183="C2",ROUND(N(J183)-N(G183),2)&lt;&gt;0),"Cash withdrawn: bank out and cash in should be equal",IF(P183&gt;10000,"Cash paid to this party today is over ₹10,000: not deductible, s.36(4)",IF(Q183&gt;35000,"Cash freight to this transporter today is over ₹35,000: not deductible, s.36(6)",IF(R183&gt;10000,"Asset paid in cash over ₹10,000 today: left out of its cost, s.39(2)",IF(AND(O183="T",N(G183)&gt;=20000),"Loan of ₹20,000 or more taken in cash: barred, s.185",IF(AND(O183="L",N(I183)&gt;=20000),"Loan of ₹20,000 or more repaid in cash: barred, s.188",IF(S183&gt;=200000,"₹2,00,000 or more in cash from this party today: barred, s.186",IF(T183&gt;=200000,"₹2,00,000 or more in cash for this event or order: barred, s.186","OK"))))))))))))))))</f>
        <v/>
      </c>
      <c r="O183">
        <f>IF(F183="","",IFERROR(VLOOKUP(F183,Lists!$A$2:$B$22,2,FALSE),"?"))</f>
        <v/>
      </c>
      <c r="P183">
        <f>IF(OR(O183&lt;&gt;"E",N(I183)=0),0,SUMIFS($I$16:$I$315,$B$16:$B$315,B183,$D$16:$D$315,D183,$O$16:$O$315,"E"))</f>
        <v/>
      </c>
      <c r="Q183">
        <f>IF(OR(O183&lt;&gt;"F",N(I183)=0),0,SUMIFS($I$16:$I$315,$B$16:$B$315,B183,$D$16:$D$315,D183,$O$16:$O$315,"F"))</f>
        <v/>
      </c>
      <c r="R183">
        <f>IF(OR(O183&lt;&gt;"A",N(I183)=0),0,SUMIFS($I$16:$I$315,$B$16:$B$315,B183,$D$16:$D$315,D183,$O$16:$O$315,"A"))</f>
        <v/>
      </c>
      <c r="S183">
        <f>IF(OR(O183&lt;&gt;"S",N(G183)=0),0,SUMIFS($G$16:$G$315,$B$16:$B$315,B183,$D$16:$D$315,D183,$O$16:$O$315,"S"))</f>
        <v/>
      </c>
      <c r="T183">
        <f>IF(OR(O183&lt;&gt;"S",E183="",N(G183)=0),0,SUMIFS($G$16:$G$315,$E$16:$E$315,E183,$O$16:$O$315,"S"))</f>
        <v/>
      </c>
      <c r="U183">
        <f>IF(O183="C2",0,N(G183))</f>
        <v/>
      </c>
      <c r="V183">
        <f>IF(O183="C1",0,N(I183))</f>
        <v/>
      </c>
      <c r="W183">
        <f>IF(O183="C1",0,N(H183))</f>
        <v/>
      </c>
      <c r="X183">
        <f>IF(O183="C2",0,N(J183))</f>
        <v/>
      </c>
      <c r="Y183">
        <f>IF(OR(M183="",M183="OK"),0,1)</f>
        <v/>
      </c>
    </row>
    <row r="184">
      <c r="B184" s="21" t="n"/>
      <c r="C184" s="22" t="n"/>
      <c r="D184" s="14" t="n"/>
      <c r="E184" s="22" t="n"/>
      <c r="F184" s="14" t="n"/>
      <c r="G184" s="23" t="n"/>
      <c r="H184" s="23" t="n"/>
      <c r="I184" s="23" t="n"/>
      <c r="J184" s="23" t="n"/>
      <c r="K184" s="24">
        <f>IF(COUNT(G184:J184)=0,"",N($E$8)+SUM(G$16:G184)-SUM(I$16:I184))</f>
        <v/>
      </c>
      <c r="L184" s="24">
        <f>IF(COUNT(G184:J184)=0,"",N($E$9)+SUM(H$16:H184)-SUM(J$16:J184))</f>
        <v/>
      </c>
      <c r="M184" s="25">
        <f>IF(COUNT(G184:J184)=0,"",IF(B184="","Enter the date",IF(D184="","Enter who was paid or who paid",IF(F184="","Pick a head of account",IF(O184="?","Pick a head from the list",IF(AND(O184&lt;&gt;"C1",O184&lt;&gt;"C2",N(G184)+N(H184)&gt;0,N(I184)+N(J184)&gt;0),"Put money in and money out on separate rows",IF(K184&lt;0,"Cash in hand below zero: an entry is missing or wrong",IF(AND(O184="C1",ROUND(N(I184)-N(H184),2)&lt;&gt;0),"Cash deposited: cash out and bank in should be equal",IF(AND(O184="C2",ROUND(N(J184)-N(G184),2)&lt;&gt;0),"Cash withdrawn: bank out and cash in should be equal",IF(P184&gt;10000,"Cash paid to this party today is over ₹10,000: not deductible, s.36(4)",IF(Q184&gt;35000,"Cash freight to this transporter today is over ₹35,000: not deductible, s.36(6)",IF(R184&gt;10000,"Asset paid in cash over ₹10,000 today: left out of its cost, s.39(2)",IF(AND(O184="T",N(G184)&gt;=20000),"Loan of ₹20,000 or more taken in cash: barred, s.185",IF(AND(O184="L",N(I184)&gt;=20000),"Loan of ₹20,000 or more repaid in cash: barred, s.188",IF(S184&gt;=200000,"₹2,00,000 or more in cash from this party today: barred, s.186",IF(T184&gt;=200000,"₹2,00,000 or more in cash for this event or order: barred, s.186","OK"))))))))))))))))</f>
        <v/>
      </c>
      <c r="O184">
        <f>IF(F184="","",IFERROR(VLOOKUP(F184,Lists!$A$2:$B$22,2,FALSE),"?"))</f>
        <v/>
      </c>
      <c r="P184">
        <f>IF(OR(O184&lt;&gt;"E",N(I184)=0),0,SUMIFS($I$16:$I$315,$B$16:$B$315,B184,$D$16:$D$315,D184,$O$16:$O$315,"E"))</f>
        <v/>
      </c>
      <c r="Q184">
        <f>IF(OR(O184&lt;&gt;"F",N(I184)=0),0,SUMIFS($I$16:$I$315,$B$16:$B$315,B184,$D$16:$D$315,D184,$O$16:$O$315,"F"))</f>
        <v/>
      </c>
      <c r="R184">
        <f>IF(OR(O184&lt;&gt;"A",N(I184)=0),0,SUMIFS($I$16:$I$315,$B$16:$B$315,B184,$D$16:$D$315,D184,$O$16:$O$315,"A"))</f>
        <v/>
      </c>
      <c r="S184">
        <f>IF(OR(O184&lt;&gt;"S",N(G184)=0),0,SUMIFS($G$16:$G$315,$B$16:$B$315,B184,$D$16:$D$315,D184,$O$16:$O$315,"S"))</f>
        <v/>
      </c>
      <c r="T184">
        <f>IF(OR(O184&lt;&gt;"S",E184="",N(G184)=0),0,SUMIFS($G$16:$G$315,$E$16:$E$315,E184,$O$16:$O$315,"S"))</f>
        <v/>
      </c>
      <c r="U184">
        <f>IF(O184="C2",0,N(G184))</f>
        <v/>
      </c>
      <c r="V184">
        <f>IF(O184="C1",0,N(I184))</f>
        <v/>
      </c>
      <c r="W184">
        <f>IF(O184="C1",0,N(H184))</f>
        <v/>
      </c>
      <c r="X184">
        <f>IF(O184="C2",0,N(J184))</f>
        <v/>
      </c>
      <c r="Y184">
        <f>IF(OR(M184="",M184="OK"),0,1)</f>
        <v/>
      </c>
    </row>
    <row r="185">
      <c r="B185" s="21" t="n"/>
      <c r="C185" s="22" t="n"/>
      <c r="D185" s="14" t="n"/>
      <c r="E185" s="22" t="n"/>
      <c r="F185" s="14" t="n"/>
      <c r="G185" s="23" t="n"/>
      <c r="H185" s="23" t="n"/>
      <c r="I185" s="23" t="n"/>
      <c r="J185" s="23" t="n"/>
      <c r="K185" s="24">
        <f>IF(COUNT(G185:J185)=0,"",N($E$8)+SUM(G$16:G185)-SUM(I$16:I185))</f>
        <v/>
      </c>
      <c r="L185" s="24">
        <f>IF(COUNT(G185:J185)=0,"",N($E$9)+SUM(H$16:H185)-SUM(J$16:J185))</f>
        <v/>
      </c>
      <c r="M185" s="25">
        <f>IF(COUNT(G185:J185)=0,"",IF(B185="","Enter the date",IF(D185="","Enter who was paid or who paid",IF(F185="","Pick a head of account",IF(O185="?","Pick a head from the list",IF(AND(O185&lt;&gt;"C1",O185&lt;&gt;"C2",N(G185)+N(H185)&gt;0,N(I185)+N(J185)&gt;0),"Put money in and money out on separate rows",IF(K185&lt;0,"Cash in hand below zero: an entry is missing or wrong",IF(AND(O185="C1",ROUND(N(I185)-N(H185),2)&lt;&gt;0),"Cash deposited: cash out and bank in should be equal",IF(AND(O185="C2",ROUND(N(J185)-N(G185),2)&lt;&gt;0),"Cash withdrawn: bank out and cash in should be equal",IF(P185&gt;10000,"Cash paid to this party today is over ₹10,000: not deductible, s.36(4)",IF(Q185&gt;35000,"Cash freight to this transporter today is over ₹35,000: not deductible, s.36(6)",IF(R185&gt;10000,"Asset paid in cash over ₹10,000 today: left out of its cost, s.39(2)",IF(AND(O185="T",N(G185)&gt;=20000),"Loan of ₹20,000 or more taken in cash: barred, s.185",IF(AND(O185="L",N(I185)&gt;=20000),"Loan of ₹20,000 or more repaid in cash: barred, s.188",IF(S185&gt;=200000,"₹2,00,000 or more in cash from this party today: barred, s.186",IF(T185&gt;=200000,"₹2,00,000 or more in cash for this event or order: barred, s.186","OK"))))))))))))))))</f>
        <v/>
      </c>
      <c r="O185">
        <f>IF(F185="","",IFERROR(VLOOKUP(F185,Lists!$A$2:$B$22,2,FALSE),"?"))</f>
        <v/>
      </c>
      <c r="P185">
        <f>IF(OR(O185&lt;&gt;"E",N(I185)=0),0,SUMIFS($I$16:$I$315,$B$16:$B$315,B185,$D$16:$D$315,D185,$O$16:$O$315,"E"))</f>
        <v/>
      </c>
      <c r="Q185">
        <f>IF(OR(O185&lt;&gt;"F",N(I185)=0),0,SUMIFS($I$16:$I$315,$B$16:$B$315,B185,$D$16:$D$315,D185,$O$16:$O$315,"F"))</f>
        <v/>
      </c>
      <c r="R185">
        <f>IF(OR(O185&lt;&gt;"A",N(I185)=0),0,SUMIFS($I$16:$I$315,$B$16:$B$315,B185,$D$16:$D$315,D185,$O$16:$O$315,"A"))</f>
        <v/>
      </c>
      <c r="S185">
        <f>IF(OR(O185&lt;&gt;"S",N(G185)=0),0,SUMIFS($G$16:$G$315,$B$16:$B$315,B185,$D$16:$D$315,D185,$O$16:$O$315,"S"))</f>
        <v/>
      </c>
      <c r="T185">
        <f>IF(OR(O185&lt;&gt;"S",E185="",N(G185)=0),0,SUMIFS($G$16:$G$315,$E$16:$E$315,E185,$O$16:$O$315,"S"))</f>
        <v/>
      </c>
      <c r="U185">
        <f>IF(O185="C2",0,N(G185))</f>
        <v/>
      </c>
      <c r="V185">
        <f>IF(O185="C1",0,N(I185))</f>
        <v/>
      </c>
      <c r="W185">
        <f>IF(O185="C1",0,N(H185))</f>
        <v/>
      </c>
      <c r="X185">
        <f>IF(O185="C2",0,N(J185))</f>
        <v/>
      </c>
      <c r="Y185">
        <f>IF(OR(M185="",M185="OK"),0,1)</f>
        <v/>
      </c>
    </row>
    <row r="186">
      <c r="B186" s="21" t="n"/>
      <c r="C186" s="22" t="n"/>
      <c r="D186" s="14" t="n"/>
      <c r="E186" s="22" t="n"/>
      <c r="F186" s="14" t="n"/>
      <c r="G186" s="23" t="n"/>
      <c r="H186" s="23" t="n"/>
      <c r="I186" s="23" t="n"/>
      <c r="J186" s="23" t="n"/>
      <c r="K186" s="24">
        <f>IF(COUNT(G186:J186)=0,"",N($E$8)+SUM(G$16:G186)-SUM(I$16:I186))</f>
        <v/>
      </c>
      <c r="L186" s="24">
        <f>IF(COUNT(G186:J186)=0,"",N($E$9)+SUM(H$16:H186)-SUM(J$16:J186))</f>
        <v/>
      </c>
      <c r="M186" s="25">
        <f>IF(COUNT(G186:J186)=0,"",IF(B186="","Enter the date",IF(D186="","Enter who was paid or who paid",IF(F186="","Pick a head of account",IF(O186="?","Pick a head from the list",IF(AND(O186&lt;&gt;"C1",O186&lt;&gt;"C2",N(G186)+N(H186)&gt;0,N(I186)+N(J186)&gt;0),"Put money in and money out on separate rows",IF(K186&lt;0,"Cash in hand below zero: an entry is missing or wrong",IF(AND(O186="C1",ROUND(N(I186)-N(H186),2)&lt;&gt;0),"Cash deposited: cash out and bank in should be equal",IF(AND(O186="C2",ROUND(N(J186)-N(G186),2)&lt;&gt;0),"Cash withdrawn: bank out and cash in should be equal",IF(P186&gt;10000,"Cash paid to this party today is over ₹10,000: not deductible, s.36(4)",IF(Q186&gt;35000,"Cash freight to this transporter today is over ₹35,000: not deductible, s.36(6)",IF(R186&gt;10000,"Asset paid in cash over ₹10,000 today: left out of its cost, s.39(2)",IF(AND(O186="T",N(G186)&gt;=20000),"Loan of ₹20,000 or more taken in cash: barred, s.185",IF(AND(O186="L",N(I186)&gt;=20000),"Loan of ₹20,000 or more repaid in cash: barred, s.188",IF(S186&gt;=200000,"₹2,00,000 or more in cash from this party today: barred, s.186",IF(T186&gt;=200000,"₹2,00,000 or more in cash for this event or order: barred, s.186","OK"))))))))))))))))</f>
        <v/>
      </c>
      <c r="O186">
        <f>IF(F186="","",IFERROR(VLOOKUP(F186,Lists!$A$2:$B$22,2,FALSE),"?"))</f>
        <v/>
      </c>
      <c r="P186">
        <f>IF(OR(O186&lt;&gt;"E",N(I186)=0),0,SUMIFS($I$16:$I$315,$B$16:$B$315,B186,$D$16:$D$315,D186,$O$16:$O$315,"E"))</f>
        <v/>
      </c>
      <c r="Q186">
        <f>IF(OR(O186&lt;&gt;"F",N(I186)=0),0,SUMIFS($I$16:$I$315,$B$16:$B$315,B186,$D$16:$D$315,D186,$O$16:$O$315,"F"))</f>
        <v/>
      </c>
      <c r="R186">
        <f>IF(OR(O186&lt;&gt;"A",N(I186)=0),0,SUMIFS($I$16:$I$315,$B$16:$B$315,B186,$D$16:$D$315,D186,$O$16:$O$315,"A"))</f>
        <v/>
      </c>
      <c r="S186">
        <f>IF(OR(O186&lt;&gt;"S",N(G186)=0),0,SUMIFS($G$16:$G$315,$B$16:$B$315,B186,$D$16:$D$315,D186,$O$16:$O$315,"S"))</f>
        <v/>
      </c>
      <c r="T186">
        <f>IF(OR(O186&lt;&gt;"S",E186="",N(G186)=0),0,SUMIFS($G$16:$G$315,$E$16:$E$315,E186,$O$16:$O$315,"S"))</f>
        <v/>
      </c>
      <c r="U186">
        <f>IF(O186="C2",0,N(G186))</f>
        <v/>
      </c>
      <c r="V186">
        <f>IF(O186="C1",0,N(I186))</f>
        <v/>
      </c>
      <c r="W186">
        <f>IF(O186="C1",0,N(H186))</f>
        <v/>
      </c>
      <c r="X186">
        <f>IF(O186="C2",0,N(J186))</f>
        <v/>
      </c>
      <c r="Y186">
        <f>IF(OR(M186="",M186="OK"),0,1)</f>
        <v/>
      </c>
    </row>
    <row r="187">
      <c r="B187" s="21" t="n"/>
      <c r="C187" s="22" t="n"/>
      <c r="D187" s="14" t="n"/>
      <c r="E187" s="22" t="n"/>
      <c r="F187" s="14" t="n"/>
      <c r="G187" s="23" t="n"/>
      <c r="H187" s="23" t="n"/>
      <c r="I187" s="23" t="n"/>
      <c r="J187" s="23" t="n"/>
      <c r="K187" s="24">
        <f>IF(COUNT(G187:J187)=0,"",N($E$8)+SUM(G$16:G187)-SUM(I$16:I187))</f>
        <v/>
      </c>
      <c r="L187" s="24">
        <f>IF(COUNT(G187:J187)=0,"",N($E$9)+SUM(H$16:H187)-SUM(J$16:J187))</f>
        <v/>
      </c>
      <c r="M187" s="25">
        <f>IF(COUNT(G187:J187)=0,"",IF(B187="","Enter the date",IF(D187="","Enter who was paid or who paid",IF(F187="","Pick a head of account",IF(O187="?","Pick a head from the list",IF(AND(O187&lt;&gt;"C1",O187&lt;&gt;"C2",N(G187)+N(H187)&gt;0,N(I187)+N(J187)&gt;0),"Put money in and money out on separate rows",IF(K187&lt;0,"Cash in hand below zero: an entry is missing or wrong",IF(AND(O187="C1",ROUND(N(I187)-N(H187),2)&lt;&gt;0),"Cash deposited: cash out and bank in should be equal",IF(AND(O187="C2",ROUND(N(J187)-N(G187),2)&lt;&gt;0),"Cash withdrawn: bank out and cash in should be equal",IF(P187&gt;10000,"Cash paid to this party today is over ₹10,000: not deductible, s.36(4)",IF(Q187&gt;35000,"Cash freight to this transporter today is over ₹35,000: not deductible, s.36(6)",IF(R187&gt;10000,"Asset paid in cash over ₹10,000 today: left out of its cost, s.39(2)",IF(AND(O187="T",N(G187)&gt;=20000),"Loan of ₹20,000 or more taken in cash: barred, s.185",IF(AND(O187="L",N(I187)&gt;=20000),"Loan of ₹20,000 or more repaid in cash: barred, s.188",IF(S187&gt;=200000,"₹2,00,000 or more in cash from this party today: barred, s.186",IF(T187&gt;=200000,"₹2,00,000 or more in cash for this event or order: barred, s.186","OK"))))))))))))))))</f>
        <v/>
      </c>
      <c r="O187">
        <f>IF(F187="","",IFERROR(VLOOKUP(F187,Lists!$A$2:$B$22,2,FALSE),"?"))</f>
        <v/>
      </c>
      <c r="P187">
        <f>IF(OR(O187&lt;&gt;"E",N(I187)=0),0,SUMIFS($I$16:$I$315,$B$16:$B$315,B187,$D$16:$D$315,D187,$O$16:$O$315,"E"))</f>
        <v/>
      </c>
      <c r="Q187">
        <f>IF(OR(O187&lt;&gt;"F",N(I187)=0),0,SUMIFS($I$16:$I$315,$B$16:$B$315,B187,$D$16:$D$315,D187,$O$16:$O$315,"F"))</f>
        <v/>
      </c>
      <c r="R187">
        <f>IF(OR(O187&lt;&gt;"A",N(I187)=0),0,SUMIFS($I$16:$I$315,$B$16:$B$315,B187,$D$16:$D$315,D187,$O$16:$O$315,"A"))</f>
        <v/>
      </c>
      <c r="S187">
        <f>IF(OR(O187&lt;&gt;"S",N(G187)=0),0,SUMIFS($G$16:$G$315,$B$16:$B$315,B187,$D$16:$D$315,D187,$O$16:$O$315,"S"))</f>
        <v/>
      </c>
      <c r="T187">
        <f>IF(OR(O187&lt;&gt;"S",E187="",N(G187)=0),0,SUMIFS($G$16:$G$315,$E$16:$E$315,E187,$O$16:$O$315,"S"))</f>
        <v/>
      </c>
      <c r="U187">
        <f>IF(O187="C2",0,N(G187))</f>
        <v/>
      </c>
      <c r="V187">
        <f>IF(O187="C1",0,N(I187))</f>
        <v/>
      </c>
      <c r="W187">
        <f>IF(O187="C1",0,N(H187))</f>
        <v/>
      </c>
      <c r="X187">
        <f>IF(O187="C2",0,N(J187))</f>
        <v/>
      </c>
      <c r="Y187">
        <f>IF(OR(M187="",M187="OK"),0,1)</f>
        <v/>
      </c>
    </row>
    <row r="188">
      <c r="B188" s="21" t="n"/>
      <c r="C188" s="22" t="n"/>
      <c r="D188" s="14" t="n"/>
      <c r="E188" s="22" t="n"/>
      <c r="F188" s="14" t="n"/>
      <c r="G188" s="23" t="n"/>
      <c r="H188" s="23" t="n"/>
      <c r="I188" s="23" t="n"/>
      <c r="J188" s="23" t="n"/>
      <c r="K188" s="24">
        <f>IF(COUNT(G188:J188)=0,"",N($E$8)+SUM(G$16:G188)-SUM(I$16:I188))</f>
        <v/>
      </c>
      <c r="L188" s="24">
        <f>IF(COUNT(G188:J188)=0,"",N($E$9)+SUM(H$16:H188)-SUM(J$16:J188))</f>
        <v/>
      </c>
      <c r="M188" s="25">
        <f>IF(COUNT(G188:J188)=0,"",IF(B188="","Enter the date",IF(D188="","Enter who was paid or who paid",IF(F188="","Pick a head of account",IF(O188="?","Pick a head from the list",IF(AND(O188&lt;&gt;"C1",O188&lt;&gt;"C2",N(G188)+N(H188)&gt;0,N(I188)+N(J188)&gt;0),"Put money in and money out on separate rows",IF(K188&lt;0,"Cash in hand below zero: an entry is missing or wrong",IF(AND(O188="C1",ROUND(N(I188)-N(H188),2)&lt;&gt;0),"Cash deposited: cash out and bank in should be equal",IF(AND(O188="C2",ROUND(N(J188)-N(G188),2)&lt;&gt;0),"Cash withdrawn: bank out and cash in should be equal",IF(P188&gt;10000,"Cash paid to this party today is over ₹10,000: not deductible, s.36(4)",IF(Q188&gt;35000,"Cash freight to this transporter today is over ₹35,000: not deductible, s.36(6)",IF(R188&gt;10000,"Asset paid in cash over ₹10,000 today: left out of its cost, s.39(2)",IF(AND(O188="T",N(G188)&gt;=20000),"Loan of ₹20,000 or more taken in cash: barred, s.185",IF(AND(O188="L",N(I188)&gt;=20000),"Loan of ₹20,000 or more repaid in cash: barred, s.188",IF(S188&gt;=200000,"₹2,00,000 or more in cash from this party today: barred, s.186",IF(T188&gt;=200000,"₹2,00,000 or more in cash for this event or order: barred, s.186","OK"))))))))))))))))</f>
        <v/>
      </c>
      <c r="O188">
        <f>IF(F188="","",IFERROR(VLOOKUP(F188,Lists!$A$2:$B$22,2,FALSE),"?"))</f>
        <v/>
      </c>
      <c r="P188">
        <f>IF(OR(O188&lt;&gt;"E",N(I188)=0),0,SUMIFS($I$16:$I$315,$B$16:$B$315,B188,$D$16:$D$315,D188,$O$16:$O$315,"E"))</f>
        <v/>
      </c>
      <c r="Q188">
        <f>IF(OR(O188&lt;&gt;"F",N(I188)=0),0,SUMIFS($I$16:$I$315,$B$16:$B$315,B188,$D$16:$D$315,D188,$O$16:$O$315,"F"))</f>
        <v/>
      </c>
      <c r="R188">
        <f>IF(OR(O188&lt;&gt;"A",N(I188)=0),0,SUMIFS($I$16:$I$315,$B$16:$B$315,B188,$D$16:$D$315,D188,$O$16:$O$315,"A"))</f>
        <v/>
      </c>
      <c r="S188">
        <f>IF(OR(O188&lt;&gt;"S",N(G188)=0),0,SUMIFS($G$16:$G$315,$B$16:$B$315,B188,$D$16:$D$315,D188,$O$16:$O$315,"S"))</f>
        <v/>
      </c>
      <c r="T188">
        <f>IF(OR(O188&lt;&gt;"S",E188="",N(G188)=0),0,SUMIFS($G$16:$G$315,$E$16:$E$315,E188,$O$16:$O$315,"S"))</f>
        <v/>
      </c>
      <c r="U188">
        <f>IF(O188="C2",0,N(G188))</f>
        <v/>
      </c>
      <c r="V188">
        <f>IF(O188="C1",0,N(I188))</f>
        <v/>
      </c>
      <c r="W188">
        <f>IF(O188="C1",0,N(H188))</f>
        <v/>
      </c>
      <c r="X188">
        <f>IF(O188="C2",0,N(J188))</f>
        <v/>
      </c>
      <c r="Y188">
        <f>IF(OR(M188="",M188="OK"),0,1)</f>
        <v/>
      </c>
    </row>
    <row r="189">
      <c r="B189" s="21" t="n"/>
      <c r="C189" s="22" t="n"/>
      <c r="D189" s="14" t="n"/>
      <c r="E189" s="22" t="n"/>
      <c r="F189" s="14" t="n"/>
      <c r="G189" s="23" t="n"/>
      <c r="H189" s="23" t="n"/>
      <c r="I189" s="23" t="n"/>
      <c r="J189" s="23" t="n"/>
      <c r="K189" s="24">
        <f>IF(COUNT(G189:J189)=0,"",N($E$8)+SUM(G$16:G189)-SUM(I$16:I189))</f>
        <v/>
      </c>
      <c r="L189" s="24">
        <f>IF(COUNT(G189:J189)=0,"",N($E$9)+SUM(H$16:H189)-SUM(J$16:J189))</f>
        <v/>
      </c>
      <c r="M189" s="25">
        <f>IF(COUNT(G189:J189)=0,"",IF(B189="","Enter the date",IF(D189="","Enter who was paid or who paid",IF(F189="","Pick a head of account",IF(O189="?","Pick a head from the list",IF(AND(O189&lt;&gt;"C1",O189&lt;&gt;"C2",N(G189)+N(H189)&gt;0,N(I189)+N(J189)&gt;0),"Put money in and money out on separate rows",IF(K189&lt;0,"Cash in hand below zero: an entry is missing or wrong",IF(AND(O189="C1",ROUND(N(I189)-N(H189),2)&lt;&gt;0),"Cash deposited: cash out and bank in should be equal",IF(AND(O189="C2",ROUND(N(J189)-N(G189),2)&lt;&gt;0),"Cash withdrawn: bank out and cash in should be equal",IF(P189&gt;10000,"Cash paid to this party today is over ₹10,000: not deductible, s.36(4)",IF(Q189&gt;35000,"Cash freight to this transporter today is over ₹35,000: not deductible, s.36(6)",IF(R189&gt;10000,"Asset paid in cash over ₹10,000 today: left out of its cost, s.39(2)",IF(AND(O189="T",N(G189)&gt;=20000),"Loan of ₹20,000 or more taken in cash: barred, s.185",IF(AND(O189="L",N(I189)&gt;=20000),"Loan of ₹20,000 or more repaid in cash: barred, s.188",IF(S189&gt;=200000,"₹2,00,000 or more in cash from this party today: barred, s.186",IF(T189&gt;=200000,"₹2,00,000 or more in cash for this event or order: barred, s.186","OK"))))))))))))))))</f>
        <v/>
      </c>
      <c r="O189">
        <f>IF(F189="","",IFERROR(VLOOKUP(F189,Lists!$A$2:$B$22,2,FALSE),"?"))</f>
        <v/>
      </c>
      <c r="P189">
        <f>IF(OR(O189&lt;&gt;"E",N(I189)=0),0,SUMIFS($I$16:$I$315,$B$16:$B$315,B189,$D$16:$D$315,D189,$O$16:$O$315,"E"))</f>
        <v/>
      </c>
      <c r="Q189">
        <f>IF(OR(O189&lt;&gt;"F",N(I189)=0),0,SUMIFS($I$16:$I$315,$B$16:$B$315,B189,$D$16:$D$315,D189,$O$16:$O$315,"F"))</f>
        <v/>
      </c>
      <c r="R189">
        <f>IF(OR(O189&lt;&gt;"A",N(I189)=0),0,SUMIFS($I$16:$I$315,$B$16:$B$315,B189,$D$16:$D$315,D189,$O$16:$O$315,"A"))</f>
        <v/>
      </c>
      <c r="S189">
        <f>IF(OR(O189&lt;&gt;"S",N(G189)=0),0,SUMIFS($G$16:$G$315,$B$16:$B$315,B189,$D$16:$D$315,D189,$O$16:$O$315,"S"))</f>
        <v/>
      </c>
      <c r="T189">
        <f>IF(OR(O189&lt;&gt;"S",E189="",N(G189)=0),0,SUMIFS($G$16:$G$315,$E$16:$E$315,E189,$O$16:$O$315,"S"))</f>
        <v/>
      </c>
      <c r="U189">
        <f>IF(O189="C2",0,N(G189))</f>
        <v/>
      </c>
      <c r="V189">
        <f>IF(O189="C1",0,N(I189))</f>
        <v/>
      </c>
      <c r="W189">
        <f>IF(O189="C1",0,N(H189))</f>
        <v/>
      </c>
      <c r="X189">
        <f>IF(O189="C2",0,N(J189))</f>
        <v/>
      </c>
      <c r="Y189">
        <f>IF(OR(M189="",M189="OK"),0,1)</f>
        <v/>
      </c>
    </row>
    <row r="190">
      <c r="B190" s="21" t="n"/>
      <c r="C190" s="22" t="n"/>
      <c r="D190" s="14" t="n"/>
      <c r="E190" s="22" t="n"/>
      <c r="F190" s="14" t="n"/>
      <c r="G190" s="23" t="n"/>
      <c r="H190" s="23" t="n"/>
      <c r="I190" s="23" t="n"/>
      <c r="J190" s="23" t="n"/>
      <c r="K190" s="24">
        <f>IF(COUNT(G190:J190)=0,"",N($E$8)+SUM(G$16:G190)-SUM(I$16:I190))</f>
        <v/>
      </c>
      <c r="L190" s="24">
        <f>IF(COUNT(G190:J190)=0,"",N($E$9)+SUM(H$16:H190)-SUM(J$16:J190))</f>
        <v/>
      </c>
      <c r="M190" s="25">
        <f>IF(COUNT(G190:J190)=0,"",IF(B190="","Enter the date",IF(D190="","Enter who was paid or who paid",IF(F190="","Pick a head of account",IF(O190="?","Pick a head from the list",IF(AND(O190&lt;&gt;"C1",O190&lt;&gt;"C2",N(G190)+N(H190)&gt;0,N(I190)+N(J190)&gt;0),"Put money in and money out on separate rows",IF(K190&lt;0,"Cash in hand below zero: an entry is missing or wrong",IF(AND(O190="C1",ROUND(N(I190)-N(H190),2)&lt;&gt;0),"Cash deposited: cash out and bank in should be equal",IF(AND(O190="C2",ROUND(N(J190)-N(G190),2)&lt;&gt;0),"Cash withdrawn: bank out and cash in should be equal",IF(P190&gt;10000,"Cash paid to this party today is over ₹10,000: not deductible, s.36(4)",IF(Q190&gt;35000,"Cash freight to this transporter today is over ₹35,000: not deductible, s.36(6)",IF(R190&gt;10000,"Asset paid in cash over ₹10,000 today: left out of its cost, s.39(2)",IF(AND(O190="T",N(G190)&gt;=20000),"Loan of ₹20,000 or more taken in cash: barred, s.185",IF(AND(O190="L",N(I190)&gt;=20000),"Loan of ₹20,000 or more repaid in cash: barred, s.188",IF(S190&gt;=200000,"₹2,00,000 or more in cash from this party today: barred, s.186",IF(T190&gt;=200000,"₹2,00,000 or more in cash for this event or order: barred, s.186","OK"))))))))))))))))</f>
        <v/>
      </c>
      <c r="O190">
        <f>IF(F190="","",IFERROR(VLOOKUP(F190,Lists!$A$2:$B$22,2,FALSE),"?"))</f>
        <v/>
      </c>
      <c r="P190">
        <f>IF(OR(O190&lt;&gt;"E",N(I190)=0),0,SUMIFS($I$16:$I$315,$B$16:$B$315,B190,$D$16:$D$315,D190,$O$16:$O$315,"E"))</f>
        <v/>
      </c>
      <c r="Q190">
        <f>IF(OR(O190&lt;&gt;"F",N(I190)=0),0,SUMIFS($I$16:$I$315,$B$16:$B$315,B190,$D$16:$D$315,D190,$O$16:$O$315,"F"))</f>
        <v/>
      </c>
      <c r="R190">
        <f>IF(OR(O190&lt;&gt;"A",N(I190)=0),0,SUMIFS($I$16:$I$315,$B$16:$B$315,B190,$D$16:$D$315,D190,$O$16:$O$315,"A"))</f>
        <v/>
      </c>
      <c r="S190">
        <f>IF(OR(O190&lt;&gt;"S",N(G190)=0),0,SUMIFS($G$16:$G$315,$B$16:$B$315,B190,$D$16:$D$315,D190,$O$16:$O$315,"S"))</f>
        <v/>
      </c>
      <c r="T190">
        <f>IF(OR(O190&lt;&gt;"S",E190="",N(G190)=0),0,SUMIFS($G$16:$G$315,$E$16:$E$315,E190,$O$16:$O$315,"S"))</f>
        <v/>
      </c>
      <c r="U190">
        <f>IF(O190="C2",0,N(G190))</f>
        <v/>
      </c>
      <c r="V190">
        <f>IF(O190="C1",0,N(I190))</f>
        <v/>
      </c>
      <c r="W190">
        <f>IF(O190="C1",0,N(H190))</f>
        <v/>
      </c>
      <c r="X190">
        <f>IF(O190="C2",0,N(J190))</f>
        <v/>
      </c>
      <c r="Y190">
        <f>IF(OR(M190="",M190="OK"),0,1)</f>
        <v/>
      </c>
    </row>
    <row r="191">
      <c r="B191" s="21" t="n"/>
      <c r="C191" s="22" t="n"/>
      <c r="D191" s="14" t="n"/>
      <c r="E191" s="22" t="n"/>
      <c r="F191" s="14" t="n"/>
      <c r="G191" s="23" t="n"/>
      <c r="H191" s="23" t="n"/>
      <c r="I191" s="23" t="n"/>
      <c r="J191" s="23" t="n"/>
      <c r="K191" s="24">
        <f>IF(COUNT(G191:J191)=0,"",N($E$8)+SUM(G$16:G191)-SUM(I$16:I191))</f>
        <v/>
      </c>
      <c r="L191" s="24">
        <f>IF(COUNT(G191:J191)=0,"",N($E$9)+SUM(H$16:H191)-SUM(J$16:J191))</f>
        <v/>
      </c>
      <c r="M191" s="25">
        <f>IF(COUNT(G191:J191)=0,"",IF(B191="","Enter the date",IF(D191="","Enter who was paid or who paid",IF(F191="","Pick a head of account",IF(O191="?","Pick a head from the list",IF(AND(O191&lt;&gt;"C1",O191&lt;&gt;"C2",N(G191)+N(H191)&gt;0,N(I191)+N(J191)&gt;0),"Put money in and money out on separate rows",IF(K191&lt;0,"Cash in hand below zero: an entry is missing or wrong",IF(AND(O191="C1",ROUND(N(I191)-N(H191),2)&lt;&gt;0),"Cash deposited: cash out and bank in should be equal",IF(AND(O191="C2",ROUND(N(J191)-N(G191),2)&lt;&gt;0),"Cash withdrawn: bank out and cash in should be equal",IF(P191&gt;10000,"Cash paid to this party today is over ₹10,000: not deductible, s.36(4)",IF(Q191&gt;35000,"Cash freight to this transporter today is over ₹35,000: not deductible, s.36(6)",IF(R191&gt;10000,"Asset paid in cash over ₹10,000 today: left out of its cost, s.39(2)",IF(AND(O191="T",N(G191)&gt;=20000),"Loan of ₹20,000 or more taken in cash: barred, s.185",IF(AND(O191="L",N(I191)&gt;=20000),"Loan of ₹20,000 or more repaid in cash: barred, s.188",IF(S191&gt;=200000,"₹2,00,000 or more in cash from this party today: barred, s.186",IF(T191&gt;=200000,"₹2,00,000 or more in cash for this event or order: barred, s.186","OK"))))))))))))))))</f>
        <v/>
      </c>
      <c r="O191">
        <f>IF(F191="","",IFERROR(VLOOKUP(F191,Lists!$A$2:$B$22,2,FALSE),"?"))</f>
        <v/>
      </c>
      <c r="P191">
        <f>IF(OR(O191&lt;&gt;"E",N(I191)=0),0,SUMIFS($I$16:$I$315,$B$16:$B$315,B191,$D$16:$D$315,D191,$O$16:$O$315,"E"))</f>
        <v/>
      </c>
      <c r="Q191">
        <f>IF(OR(O191&lt;&gt;"F",N(I191)=0),0,SUMIFS($I$16:$I$315,$B$16:$B$315,B191,$D$16:$D$315,D191,$O$16:$O$315,"F"))</f>
        <v/>
      </c>
      <c r="R191">
        <f>IF(OR(O191&lt;&gt;"A",N(I191)=0),0,SUMIFS($I$16:$I$315,$B$16:$B$315,B191,$D$16:$D$315,D191,$O$16:$O$315,"A"))</f>
        <v/>
      </c>
      <c r="S191">
        <f>IF(OR(O191&lt;&gt;"S",N(G191)=0),0,SUMIFS($G$16:$G$315,$B$16:$B$315,B191,$D$16:$D$315,D191,$O$16:$O$315,"S"))</f>
        <v/>
      </c>
      <c r="T191">
        <f>IF(OR(O191&lt;&gt;"S",E191="",N(G191)=0),0,SUMIFS($G$16:$G$315,$E$16:$E$315,E191,$O$16:$O$315,"S"))</f>
        <v/>
      </c>
      <c r="U191">
        <f>IF(O191="C2",0,N(G191))</f>
        <v/>
      </c>
      <c r="V191">
        <f>IF(O191="C1",0,N(I191))</f>
        <v/>
      </c>
      <c r="W191">
        <f>IF(O191="C1",0,N(H191))</f>
        <v/>
      </c>
      <c r="X191">
        <f>IF(O191="C2",0,N(J191))</f>
        <v/>
      </c>
      <c r="Y191">
        <f>IF(OR(M191="",M191="OK"),0,1)</f>
        <v/>
      </c>
    </row>
    <row r="192">
      <c r="B192" s="21" t="n"/>
      <c r="C192" s="22" t="n"/>
      <c r="D192" s="14" t="n"/>
      <c r="E192" s="22" t="n"/>
      <c r="F192" s="14" t="n"/>
      <c r="G192" s="23" t="n"/>
      <c r="H192" s="23" t="n"/>
      <c r="I192" s="23" t="n"/>
      <c r="J192" s="23" t="n"/>
      <c r="K192" s="24">
        <f>IF(COUNT(G192:J192)=0,"",N($E$8)+SUM(G$16:G192)-SUM(I$16:I192))</f>
        <v/>
      </c>
      <c r="L192" s="24">
        <f>IF(COUNT(G192:J192)=0,"",N($E$9)+SUM(H$16:H192)-SUM(J$16:J192))</f>
        <v/>
      </c>
      <c r="M192" s="25">
        <f>IF(COUNT(G192:J192)=0,"",IF(B192="","Enter the date",IF(D192="","Enter who was paid or who paid",IF(F192="","Pick a head of account",IF(O192="?","Pick a head from the list",IF(AND(O192&lt;&gt;"C1",O192&lt;&gt;"C2",N(G192)+N(H192)&gt;0,N(I192)+N(J192)&gt;0),"Put money in and money out on separate rows",IF(K192&lt;0,"Cash in hand below zero: an entry is missing or wrong",IF(AND(O192="C1",ROUND(N(I192)-N(H192),2)&lt;&gt;0),"Cash deposited: cash out and bank in should be equal",IF(AND(O192="C2",ROUND(N(J192)-N(G192),2)&lt;&gt;0),"Cash withdrawn: bank out and cash in should be equal",IF(P192&gt;10000,"Cash paid to this party today is over ₹10,000: not deductible, s.36(4)",IF(Q192&gt;35000,"Cash freight to this transporter today is over ₹35,000: not deductible, s.36(6)",IF(R192&gt;10000,"Asset paid in cash over ₹10,000 today: left out of its cost, s.39(2)",IF(AND(O192="T",N(G192)&gt;=20000),"Loan of ₹20,000 or more taken in cash: barred, s.185",IF(AND(O192="L",N(I192)&gt;=20000),"Loan of ₹20,000 or more repaid in cash: barred, s.188",IF(S192&gt;=200000,"₹2,00,000 or more in cash from this party today: barred, s.186",IF(T192&gt;=200000,"₹2,00,000 or more in cash for this event or order: barred, s.186","OK"))))))))))))))))</f>
        <v/>
      </c>
      <c r="O192">
        <f>IF(F192="","",IFERROR(VLOOKUP(F192,Lists!$A$2:$B$22,2,FALSE),"?"))</f>
        <v/>
      </c>
      <c r="P192">
        <f>IF(OR(O192&lt;&gt;"E",N(I192)=0),0,SUMIFS($I$16:$I$315,$B$16:$B$315,B192,$D$16:$D$315,D192,$O$16:$O$315,"E"))</f>
        <v/>
      </c>
      <c r="Q192">
        <f>IF(OR(O192&lt;&gt;"F",N(I192)=0),0,SUMIFS($I$16:$I$315,$B$16:$B$315,B192,$D$16:$D$315,D192,$O$16:$O$315,"F"))</f>
        <v/>
      </c>
      <c r="R192">
        <f>IF(OR(O192&lt;&gt;"A",N(I192)=0),0,SUMIFS($I$16:$I$315,$B$16:$B$315,B192,$D$16:$D$315,D192,$O$16:$O$315,"A"))</f>
        <v/>
      </c>
      <c r="S192">
        <f>IF(OR(O192&lt;&gt;"S",N(G192)=0),0,SUMIFS($G$16:$G$315,$B$16:$B$315,B192,$D$16:$D$315,D192,$O$16:$O$315,"S"))</f>
        <v/>
      </c>
      <c r="T192">
        <f>IF(OR(O192&lt;&gt;"S",E192="",N(G192)=0),0,SUMIFS($G$16:$G$315,$E$16:$E$315,E192,$O$16:$O$315,"S"))</f>
        <v/>
      </c>
      <c r="U192">
        <f>IF(O192="C2",0,N(G192))</f>
        <v/>
      </c>
      <c r="V192">
        <f>IF(O192="C1",0,N(I192))</f>
        <v/>
      </c>
      <c r="W192">
        <f>IF(O192="C1",0,N(H192))</f>
        <v/>
      </c>
      <c r="X192">
        <f>IF(O192="C2",0,N(J192))</f>
        <v/>
      </c>
      <c r="Y192">
        <f>IF(OR(M192="",M192="OK"),0,1)</f>
        <v/>
      </c>
    </row>
    <row r="193">
      <c r="B193" s="21" t="n"/>
      <c r="C193" s="22" t="n"/>
      <c r="D193" s="14" t="n"/>
      <c r="E193" s="22" t="n"/>
      <c r="F193" s="14" t="n"/>
      <c r="G193" s="23" t="n"/>
      <c r="H193" s="23" t="n"/>
      <c r="I193" s="23" t="n"/>
      <c r="J193" s="23" t="n"/>
      <c r="K193" s="24">
        <f>IF(COUNT(G193:J193)=0,"",N($E$8)+SUM(G$16:G193)-SUM(I$16:I193))</f>
        <v/>
      </c>
      <c r="L193" s="24">
        <f>IF(COUNT(G193:J193)=0,"",N($E$9)+SUM(H$16:H193)-SUM(J$16:J193))</f>
        <v/>
      </c>
      <c r="M193" s="25">
        <f>IF(COUNT(G193:J193)=0,"",IF(B193="","Enter the date",IF(D193="","Enter who was paid or who paid",IF(F193="","Pick a head of account",IF(O193="?","Pick a head from the list",IF(AND(O193&lt;&gt;"C1",O193&lt;&gt;"C2",N(G193)+N(H193)&gt;0,N(I193)+N(J193)&gt;0),"Put money in and money out on separate rows",IF(K193&lt;0,"Cash in hand below zero: an entry is missing or wrong",IF(AND(O193="C1",ROUND(N(I193)-N(H193),2)&lt;&gt;0),"Cash deposited: cash out and bank in should be equal",IF(AND(O193="C2",ROUND(N(J193)-N(G193),2)&lt;&gt;0),"Cash withdrawn: bank out and cash in should be equal",IF(P193&gt;10000,"Cash paid to this party today is over ₹10,000: not deductible, s.36(4)",IF(Q193&gt;35000,"Cash freight to this transporter today is over ₹35,000: not deductible, s.36(6)",IF(R193&gt;10000,"Asset paid in cash over ₹10,000 today: left out of its cost, s.39(2)",IF(AND(O193="T",N(G193)&gt;=20000),"Loan of ₹20,000 or more taken in cash: barred, s.185",IF(AND(O193="L",N(I193)&gt;=20000),"Loan of ₹20,000 or more repaid in cash: barred, s.188",IF(S193&gt;=200000,"₹2,00,000 or more in cash from this party today: barred, s.186",IF(T193&gt;=200000,"₹2,00,000 or more in cash for this event or order: barred, s.186","OK"))))))))))))))))</f>
        <v/>
      </c>
      <c r="O193">
        <f>IF(F193="","",IFERROR(VLOOKUP(F193,Lists!$A$2:$B$22,2,FALSE),"?"))</f>
        <v/>
      </c>
      <c r="P193">
        <f>IF(OR(O193&lt;&gt;"E",N(I193)=0),0,SUMIFS($I$16:$I$315,$B$16:$B$315,B193,$D$16:$D$315,D193,$O$16:$O$315,"E"))</f>
        <v/>
      </c>
      <c r="Q193">
        <f>IF(OR(O193&lt;&gt;"F",N(I193)=0),0,SUMIFS($I$16:$I$315,$B$16:$B$315,B193,$D$16:$D$315,D193,$O$16:$O$315,"F"))</f>
        <v/>
      </c>
      <c r="R193">
        <f>IF(OR(O193&lt;&gt;"A",N(I193)=0),0,SUMIFS($I$16:$I$315,$B$16:$B$315,B193,$D$16:$D$315,D193,$O$16:$O$315,"A"))</f>
        <v/>
      </c>
      <c r="S193">
        <f>IF(OR(O193&lt;&gt;"S",N(G193)=0),0,SUMIFS($G$16:$G$315,$B$16:$B$315,B193,$D$16:$D$315,D193,$O$16:$O$315,"S"))</f>
        <v/>
      </c>
      <c r="T193">
        <f>IF(OR(O193&lt;&gt;"S",E193="",N(G193)=0),0,SUMIFS($G$16:$G$315,$E$16:$E$315,E193,$O$16:$O$315,"S"))</f>
        <v/>
      </c>
      <c r="U193">
        <f>IF(O193="C2",0,N(G193))</f>
        <v/>
      </c>
      <c r="V193">
        <f>IF(O193="C1",0,N(I193))</f>
        <v/>
      </c>
      <c r="W193">
        <f>IF(O193="C1",0,N(H193))</f>
        <v/>
      </c>
      <c r="X193">
        <f>IF(O193="C2",0,N(J193))</f>
        <v/>
      </c>
      <c r="Y193">
        <f>IF(OR(M193="",M193="OK"),0,1)</f>
        <v/>
      </c>
    </row>
    <row r="194">
      <c r="B194" s="21" t="n"/>
      <c r="C194" s="22" t="n"/>
      <c r="D194" s="14" t="n"/>
      <c r="E194" s="22" t="n"/>
      <c r="F194" s="14" t="n"/>
      <c r="G194" s="23" t="n"/>
      <c r="H194" s="23" t="n"/>
      <c r="I194" s="23" t="n"/>
      <c r="J194" s="23" t="n"/>
      <c r="K194" s="24">
        <f>IF(COUNT(G194:J194)=0,"",N($E$8)+SUM(G$16:G194)-SUM(I$16:I194))</f>
        <v/>
      </c>
      <c r="L194" s="24">
        <f>IF(COUNT(G194:J194)=0,"",N($E$9)+SUM(H$16:H194)-SUM(J$16:J194))</f>
        <v/>
      </c>
      <c r="M194" s="25">
        <f>IF(COUNT(G194:J194)=0,"",IF(B194="","Enter the date",IF(D194="","Enter who was paid or who paid",IF(F194="","Pick a head of account",IF(O194="?","Pick a head from the list",IF(AND(O194&lt;&gt;"C1",O194&lt;&gt;"C2",N(G194)+N(H194)&gt;0,N(I194)+N(J194)&gt;0),"Put money in and money out on separate rows",IF(K194&lt;0,"Cash in hand below zero: an entry is missing or wrong",IF(AND(O194="C1",ROUND(N(I194)-N(H194),2)&lt;&gt;0),"Cash deposited: cash out and bank in should be equal",IF(AND(O194="C2",ROUND(N(J194)-N(G194),2)&lt;&gt;0),"Cash withdrawn: bank out and cash in should be equal",IF(P194&gt;10000,"Cash paid to this party today is over ₹10,000: not deductible, s.36(4)",IF(Q194&gt;35000,"Cash freight to this transporter today is over ₹35,000: not deductible, s.36(6)",IF(R194&gt;10000,"Asset paid in cash over ₹10,000 today: left out of its cost, s.39(2)",IF(AND(O194="T",N(G194)&gt;=20000),"Loan of ₹20,000 or more taken in cash: barred, s.185",IF(AND(O194="L",N(I194)&gt;=20000),"Loan of ₹20,000 or more repaid in cash: barred, s.188",IF(S194&gt;=200000,"₹2,00,000 or more in cash from this party today: barred, s.186",IF(T194&gt;=200000,"₹2,00,000 or more in cash for this event or order: barred, s.186","OK"))))))))))))))))</f>
        <v/>
      </c>
      <c r="O194">
        <f>IF(F194="","",IFERROR(VLOOKUP(F194,Lists!$A$2:$B$22,2,FALSE),"?"))</f>
        <v/>
      </c>
      <c r="P194">
        <f>IF(OR(O194&lt;&gt;"E",N(I194)=0),0,SUMIFS($I$16:$I$315,$B$16:$B$315,B194,$D$16:$D$315,D194,$O$16:$O$315,"E"))</f>
        <v/>
      </c>
      <c r="Q194">
        <f>IF(OR(O194&lt;&gt;"F",N(I194)=0),0,SUMIFS($I$16:$I$315,$B$16:$B$315,B194,$D$16:$D$315,D194,$O$16:$O$315,"F"))</f>
        <v/>
      </c>
      <c r="R194">
        <f>IF(OR(O194&lt;&gt;"A",N(I194)=0),0,SUMIFS($I$16:$I$315,$B$16:$B$315,B194,$D$16:$D$315,D194,$O$16:$O$315,"A"))</f>
        <v/>
      </c>
      <c r="S194">
        <f>IF(OR(O194&lt;&gt;"S",N(G194)=0),0,SUMIFS($G$16:$G$315,$B$16:$B$315,B194,$D$16:$D$315,D194,$O$16:$O$315,"S"))</f>
        <v/>
      </c>
      <c r="T194">
        <f>IF(OR(O194&lt;&gt;"S",E194="",N(G194)=0),0,SUMIFS($G$16:$G$315,$E$16:$E$315,E194,$O$16:$O$315,"S"))</f>
        <v/>
      </c>
      <c r="U194">
        <f>IF(O194="C2",0,N(G194))</f>
        <v/>
      </c>
      <c r="V194">
        <f>IF(O194="C1",0,N(I194))</f>
        <v/>
      </c>
      <c r="W194">
        <f>IF(O194="C1",0,N(H194))</f>
        <v/>
      </c>
      <c r="X194">
        <f>IF(O194="C2",0,N(J194))</f>
        <v/>
      </c>
      <c r="Y194">
        <f>IF(OR(M194="",M194="OK"),0,1)</f>
        <v/>
      </c>
    </row>
    <row r="195">
      <c r="B195" s="21" t="n"/>
      <c r="C195" s="22" t="n"/>
      <c r="D195" s="14" t="n"/>
      <c r="E195" s="22" t="n"/>
      <c r="F195" s="14" t="n"/>
      <c r="G195" s="23" t="n"/>
      <c r="H195" s="23" t="n"/>
      <c r="I195" s="23" t="n"/>
      <c r="J195" s="23" t="n"/>
      <c r="K195" s="24">
        <f>IF(COUNT(G195:J195)=0,"",N($E$8)+SUM(G$16:G195)-SUM(I$16:I195))</f>
        <v/>
      </c>
      <c r="L195" s="24">
        <f>IF(COUNT(G195:J195)=0,"",N($E$9)+SUM(H$16:H195)-SUM(J$16:J195))</f>
        <v/>
      </c>
      <c r="M195" s="25">
        <f>IF(COUNT(G195:J195)=0,"",IF(B195="","Enter the date",IF(D195="","Enter who was paid or who paid",IF(F195="","Pick a head of account",IF(O195="?","Pick a head from the list",IF(AND(O195&lt;&gt;"C1",O195&lt;&gt;"C2",N(G195)+N(H195)&gt;0,N(I195)+N(J195)&gt;0),"Put money in and money out on separate rows",IF(K195&lt;0,"Cash in hand below zero: an entry is missing or wrong",IF(AND(O195="C1",ROUND(N(I195)-N(H195),2)&lt;&gt;0),"Cash deposited: cash out and bank in should be equal",IF(AND(O195="C2",ROUND(N(J195)-N(G195),2)&lt;&gt;0),"Cash withdrawn: bank out and cash in should be equal",IF(P195&gt;10000,"Cash paid to this party today is over ₹10,000: not deductible, s.36(4)",IF(Q195&gt;35000,"Cash freight to this transporter today is over ₹35,000: not deductible, s.36(6)",IF(R195&gt;10000,"Asset paid in cash over ₹10,000 today: left out of its cost, s.39(2)",IF(AND(O195="T",N(G195)&gt;=20000),"Loan of ₹20,000 or more taken in cash: barred, s.185",IF(AND(O195="L",N(I195)&gt;=20000),"Loan of ₹20,000 or more repaid in cash: barred, s.188",IF(S195&gt;=200000,"₹2,00,000 or more in cash from this party today: barred, s.186",IF(T195&gt;=200000,"₹2,00,000 or more in cash for this event or order: barred, s.186","OK"))))))))))))))))</f>
        <v/>
      </c>
      <c r="O195">
        <f>IF(F195="","",IFERROR(VLOOKUP(F195,Lists!$A$2:$B$22,2,FALSE),"?"))</f>
        <v/>
      </c>
      <c r="P195">
        <f>IF(OR(O195&lt;&gt;"E",N(I195)=0),0,SUMIFS($I$16:$I$315,$B$16:$B$315,B195,$D$16:$D$315,D195,$O$16:$O$315,"E"))</f>
        <v/>
      </c>
      <c r="Q195">
        <f>IF(OR(O195&lt;&gt;"F",N(I195)=0),0,SUMIFS($I$16:$I$315,$B$16:$B$315,B195,$D$16:$D$315,D195,$O$16:$O$315,"F"))</f>
        <v/>
      </c>
      <c r="R195">
        <f>IF(OR(O195&lt;&gt;"A",N(I195)=0),0,SUMIFS($I$16:$I$315,$B$16:$B$315,B195,$D$16:$D$315,D195,$O$16:$O$315,"A"))</f>
        <v/>
      </c>
      <c r="S195">
        <f>IF(OR(O195&lt;&gt;"S",N(G195)=0),0,SUMIFS($G$16:$G$315,$B$16:$B$315,B195,$D$16:$D$315,D195,$O$16:$O$315,"S"))</f>
        <v/>
      </c>
      <c r="T195">
        <f>IF(OR(O195&lt;&gt;"S",E195="",N(G195)=0),0,SUMIFS($G$16:$G$315,$E$16:$E$315,E195,$O$16:$O$315,"S"))</f>
        <v/>
      </c>
      <c r="U195">
        <f>IF(O195="C2",0,N(G195))</f>
        <v/>
      </c>
      <c r="V195">
        <f>IF(O195="C1",0,N(I195))</f>
        <v/>
      </c>
      <c r="W195">
        <f>IF(O195="C1",0,N(H195))</f>
        <v/>
      </c>
      <c r="X195">
        <f>IF(O195="C2",0,N(J195))</f>
        <v/>
      </c>
      <c r="Y195">
        <f>IF(OR(M195="",M195="OK"),0,1)</f>
        <v/>
      </c>
    </row>
    <row r="196">
      <c r="B196" s="21" t="n"/>
      <c r="C196" s="22" t="n"/>
      <c r="D196" s="14" t="n"/>
      <c r="E196" s="22" t="n"/>
      <c r="F196" s="14" t="n"/>
      <c r="G196" s="23" t="n"/>
      <c r="H196" s="23" t="n"/>
      <c r="I196" s="23" t="n"/>
      <c r="J196" s="23" t="n"/>
      <c r="K196" s="24">
        <f>IF(COUNT(G196:J196)=0,"",N($E$8)+SUM(G$16:G196)-SUM(I$16:I196))</f>
        <v/>
      </c>
      <c r="L196" s="24">
        <f>IF(COUNT(G196:J196)=0,"",N($E$9)+SUM(H$16:H196)-SUM(J$16:J196))</f>
        <v/>
      </c>
      <c r="M196" s="25">
        <f>IF(COUNT(G196:J196)=0,"",IF(B196="","Enter the date",IF(D196="","Enter who was paid or who paid",IF(F196="","Pick a head of account",IF(O196="?","Pick a head from the list",IF(AND(O196&lt;&gt;"C1",O196&lt;&gt;"C2",N(G196)+N(H196)&gt;0,N(I196)+N(J196)&gt;0),"Put money in and money out on separate rows",IF(K196&lt;0,"Cash in hand below zero: an entry is missing or wrong",IF(AND(O196="C1",ROUND(N(I196)-N(H196),2)&lt;&gt;0),"Cash deposited: cash out and bank in should be equal",IF(AND(O196="C2",ROUND(N(J196)-N(G196),2)&lt;&gt;0),"Cash withdrawn: bank out and cash in should be equal",IF(P196&gt;10000,"Cash paid to this party today is over ₹10,000: not deductible, s.36(4)",IF(Q196&gt;35000,"Cash freight to this transporter today is over ₹35,000: not deductible, s.36(6)",IF(R196&gt;10000,"Asset paid in cash over ₹10,000 today: left out of its cost, s.39(2)",IF(AND(O196="T",N(G196)&gt;=20000),"Loan of ₹20,000 or more taken in cash: barred, s.185",IF(AND(O196="L",N(I196)&gt;=20000),"Loan of ₹20,000 or more repaid in cash: barred, s.188",IF(S196&gt;=200000,"₹2,00,000 or more in cash from this party today: barred, s.186",IF(T196&gt;=200000,"₹2,00,000 or more in cash for this event or order: barred, s.186","OK"))))))))))))))))</f>
        <v/>
      </c>
      <c r="O196">
        <f>IF(F196="","",IFERROR(VLOOKUP(F196,Lists!$A$2:$B$22,2,FALSE),"?"))</f>
        <v/>
      </c>
      <c r="P196">
        <f>IF(OR(O196&lt;&gt;"E",N(I196)=0),0,SUMIFS($I$16:$I$315,$B$16:$B$315,B196,$D$16:$D$315,D196,$O$16:$O$315,"E"))</f>
        <v/>
      </c>
      <c r="Q196">
        <f>IF(OR(O196&lt;&gt;"F",N(I196)=0),0,SUMIFS($I$16:$I$315,$B$16:$B$315,B196,$D$16:$D$315,D196,$O$16:$O$315,"F"))</f>
        <v/>
      </c>
      <c r="R196">
        <f>IF(OR(O196&lt;&gt;"A",N(I196)=0),0,SUMIFS($I$16:$I$315,$B$16:$B$315,B196,$D$16:$D$315,D196,$O$16:$O$315,"A"))</f>
        <v/>
      </c>
      <c r="S196">
        <f>IF(OR(O196&lt;&gt;"S",N(G196)=0),0,SUMIFS($G$16:$G$315,$B$16:$B$315,B196,$D$16:$D$315,D196,$O$16:$O$315,"S"))</f>
        <v/>
      </c>
      <c r="T196">
        <f>IF(OR(O196&lt;&gt;"S",E196="",N(G196)=0),0,SUMIFS($G$16:$G$315,$E$16:$E$315,E196,$O$16:$O$315,"S"))</f>
        <v/>
      </c>
      <c r="U196">
        <f>IF(O196="C2",0,N(G196))</f>
        <v/>
      </c>
      <c r="V196">
        <f>IF(O196="C1",0,N(I196))</f>
        <v/>
      </c>
      <c r="W196">
        <f>IF(O196="C1",0,N(H196))</f>
        <v/>
      </c>
      <c r="X196">
        <f>IF(O196="C2",0,N(J196))</f>
        <v/>
      </c>
      <c r="Y196">
        <f>IF(OR(M196="",M196="OK"),0,1)</f>
        <v/>
      </c>
    </row>
    <row r="197">
      <c r="B197" s="21" t="n"/>
      <c r="C197" s="22" t="n"/>
      <c r="D197" s="14" t="n"/>
      <c r="E197" s="22" t="n"/>
      <c r="F197" s="14" t="n"/>
      <c r="G197" s="23" t="n"/>
      <c r="H197" s="23" t="n"/>
      <c r="I197" s="23" t="n"/>
      <c r="J197" s="23" t="n"/>
      <c r="K197" s="24">
        <f>IF(COUNT(G197:J197)=0,"",N($E$8)+SUM(G$16:G197)-SUM(I$16:I197))</f>
        <v/>
      </c>
      <c r="L197" s="24">
        <f>IF(COUNT(G197:J197)=0,"",N($E$9)+SUM(H$16:H197)-SUM(J$16:J197))</f>
        <v/>
      </c>
      <c r="M197" s="25">
        <f>IF(COUNT(G197:J197)=0,"",IF(B197="","Enter the date",IF(D197="","Enter who was paid or who paid",IF(F197="","Pick a head of account",IF(O197="?","Pick a head from the list",IF(AND(O197&lt;&gt;"C1",O197&lt;&gt;"C2",N(G197)+N(H197)&gt;0,N(I197)+N(J197)&gt;0),"Put money in and money out on separate rows",IF(K197&lt;0,"Cash in hand below zero: an entry is missing or wrong",IF(AND(O197="C1",ROUND(N(I197)-N(H197),2)&lt;&gt;0),"Cash deposited: cash out and bank in should be equal",IF(AND(O197="C2",ROUND(N(J197)-N(G197),2)&lt;&gt;0),"Cash withdrawn: bank out and cash in should be equal",IF(P197&gt;10000,"Cash paid to this party today is over ₹10,000: not deductible, s.36(4)",IF(Q197&gt;35000,"Cash freight to this transporter today is over ₹35,000: not deductible, s.36(6)",IF(R197&gt;10000,"Asset paid in cash over ₹10,000 today: left out of its cost, s.39(2)",IF(AND(O197="T",N(G197)&gt;=20000),"Loan of ₹20,000 or more taken in cash: barred, s.185",IF(AND(O197="L",N(I197)&gt;=20000),"Loan of ₹20,000 or more repaid in cash: barred, s.188",IF(S197&gt;=200000,"₹2,00,000 or more in cash from this party today: barred, s.186",IF(T197&gt;=200000,"₹2,00,000 or more in cash for this event or order: barred, s.186","OK"))))))))))))))))</f>
        <v/>
      </c>
      <c r="O197">
        <f>IF(F197="","",IFERROR(VLOOKUP(F197,Lists!$A$2:$B$22,2,FALSE),"?"))</f>
        <v/>
      </c>
      <c r="P197">
        <f>IF(OR(O197&lt;&gt;"E",N(I197)=0),0,SUMIFS($I$16:$I$315,$B$16:$B$315,B197,$D$16:$D$315,D197,$O$16:$O$315,"E"))</f>
        <v/>
      </c>
      <c r="Q197">
        <f>IF(OR(O197&lt;&gt;"F",N(I197)=0),0,SUMIFS($I$16:$I$315,$B$16:$B$315,B197,$D$16:$D$315,D197,$O$16:$O$315,"F"))</f>
        <v/>
      </c>
      <c r="R197">
        <f>IF(OR(O197&lt;&gt;"A",N(I197)=0),0,SUMIFS($I$16:$I$315,$B$16:$B$315,B197,$D$16:$D$315,D197,$O$16:$O$315,"A"))</f>
        <v/>
      </c>
      <c r="S197">
        <f>IF(OR(O197&lt;&gt;"S",N(G197)=0),0,SUMIFS($G$16:$G$315,$B$16:$B$315,B197,$D$16:$D$315,D197,$O$16:$O$315,"S"))</f>
        <v/>
      </c>
      <c r="T197">
        <f>IF(OR(O197&lt;&gt;"S",E197="",N(G197)=0),0,SUMIFS($G$16:$G$315,$E$16:$E$315,E197,$O$16:$O$315,"S"))</f>
        <v/>
      </c>
      <c r="U197">
        <f>IF(O197="C2",0,N(G197))</f>
        <v/>
      </c>
      <c r="V197">
        <f>IF(O197="C1",0,N(I197))</f>
        <v/>
      </c>
      <c r="W197">
        <f>IF(O197="C1",0,N(H197))</f>
        <v/>
      </c>
      <c r="X197">
        <f>IF(O197="C2",0,N(J197))</f>
        <v/>
      </c>
      <c r="Y197">
        <f>IF(OR(M197="",M197="OK"),0,1)</f>
        <v/>
      </c>
    </row>
    <row r="198">
      <c r="B198" s="21" t="n"/>
      <c r="C198" s="22" t="n"/>
      <c r="D198" s="14" t="n"/>
      <c r="E198" s="22" t="n"/>
      <c r="F198" s="14" t="n"/>
      <c r="G198" s="23" t="n"/>
      <c r="H198" s="23" t="n"/>
      <c r="I198" s="23" t="n"/>
      <c r="J198" s="23" t="n"/>
      <c r="K198" s="24">
        <f>IF(COUNT(G198:J198)=0,"",N($E$8)+SUM(G$16:G198)-SUM(I$16:I198))</f>
        <v/>
      </c>
      <c r="L198" s="24">
        <f>IF(COUNT(G198:J198)=0,"",N($E$9)+SUM(H$16:H198)-SUM(J$16:J198))</f>
        <v/>
      </c>
      <c r="M198" s="25">
        <f>IF(COUNT(G198:J198)=0,"",IF(B198="","Enter the date",IF(D198="","Enter who was paid or who paid",IF(F198="","Pick a head of account",IF(O198="?","Pick a head from the list",IF(AND(O198&lt;&gt;"C1",O198&lt;&gt;"C2",N(G198)+N(H198)&gt;0,N(I198)+N(J198)&gt;0),"Put money in and money out on separate rows",IF(K198&lt;0,"Cash in hand below zero: an entry is missing or wrong",IF(AND(O198="C1",ROUND(N(I198)-N(H198),2)&lt;&gt;0),"Cash deposited: cash out and bank in should be equal",IF(AND(O198="C2",ROUND(N(J198)-N(G198),2)&lt;&gt;0),"Cash withdrawn: bank out and cash in should be equal",IF(P198&gt;10000,"Cash paid to this party today is over ₹10,000: not deductible, s.36(4)",IF(Q198&gt;35000,"Cash freight to this transporter today is over ₹35,000: not deductible, s.36(6)",IF(R198&gt;10000,"Asset paid in cash over ₹10,000 today: left out of its cost, s.39(2)",IF(AND(O198="T",N(G198)&gt;=20000),"Loan of ₹20,000 or more taken in cash: barred, s.185",IF(AND(O198="L",N(I198)&gt;=20000),"Loan of ₹20,000 or more repaid in cash: barred, s.188",IF(S198&gt;=200000,"₹2,00,000 or more in cash from this party today: barred, s.186",IF(T198&gt;=200000,"₹2,00,000 or more in cash for this event or order: barred, s.186","OK"))))))))))))))))</f>
        <v/>
      </c>
      <c r="O198">
        <f>IF(F198="","",IFERROR(VLOOKUP(F198,Lists!$A$2:$B$22,2,FALSE),"?"))</f>
        <v/>
      </c>
      <c r="P198">
        <f>IF(OR(O198&lt;&gt;"E",N(I198)=0),0,SUMIFS($I$16:$I$315,$B$16:$B$315,B198,$D$16:$D$315,D198,$O$16:$O$315,"E"))</f>
        <v/>
      </c>
      <c r="Q198">
        <f>IF(OR(O198&lt;&gt;"F",N(I198)=0),0,SUMIFS($I$16:$I$315,$B$16:$B$315,B198,$D$16:$D$315,D198,$O$16:$O$315,"F"))</f>
        <v/>
      </c>
      <c r="R198">
        <f>IF(OR(O198&lt;&gt;"A",N(I198)=0),0,SUMIFS($I$16:$I$315,$B$16:$B$315,B198,$D$16:$D$315,D198,$O$16:$O$315,"A"))</f>
        <v/>
      </c>
      <c r="S198">
        <f>IF(OR(O198&lt;&gt;"S",N(G198)=0),0,SUMIFS($G$16:$G$315,$B$16:$B$315,B198,$D$16:$D$315,D198,$O$16:$O$315,"S"))</f>
        <v/>
      </c>
      <c r="T198">
        <f>IF(OR(O198&lt;&gt;"S",E198="",N(G198)=0),0,SUMIFS($G$16:$G$315,$E$16:$E$315,E198,$O$16:$O$315,"S"))</f>
        <v/>
      </c>
      <c r="U198">
        <f>IF(O198="C2",0,N(G198))</f>
        <v/>
      </c>
      <c r="V198">
        <f>IF(O198="C1",0,N(I198))</f>
        <v/>
      </c>
      <c r="W198">
        <f>IF(O198="C1",0,N(H198))</f>
        <v/>
      </c>
      <c r="X198">
        <f>IF(O198="C2",0,N(J198))</f>
        <v/>
      </c>
      <c r="Y198">
        <f>IF(OR(M198="",M198="OK"),0,1)</f>
        <v/>
      </c>
    </row>
    <row r="199">
      <c r="B199" s="21" t="n"/>
      <c r="C199" s="22" t="n"/>
      <c r="D199" s="14" t="n"/>
      <c r="E199" s="22" t="n"/>
      <c r="F199" s="14" t="n"/>
      <c r="G199" s="23" t="n"/>
      <c r="H199" s="23" t="n"/>
      <c r="I199" s="23" t="n"/>
      <c r="J199" s="23" t="n"/>
      <c r="K199" s="24">
        <f>IF(COUNT(G199:J199)=0,"",N($E$8)+SUM(G$16:G199)-SUM(I$16:I199))</f>
        <v/>
      </c>
      <c r="L199" s="24">
        <f>IF(COUNT(G199:J199)=0,"",N($E$9)+SUM(H$16:H199)-SUM(J$16:J199))</f>
        <v/>
      </c>
      <c r="M199" s="25">
        <f>IF(COUNT(G199:J199)=0,"",IF(B199="","Enter the date",IF(D199="","Enter who was paid or who paid",IF(F199="","Pick a head of account",IF(O199="?","Pick a head from the list",IF(AND(O199&lt;&gt;"C1",O199&lt;&gt;"C2",N(G199)+N(H199)&gt;0,N(I199)+N(J199)&gt;0),"Put money in and money out on separate rows",IF(K199&lt;0,"Cash in hand below zero: an entry is missing or wrong",IF(AND(O199="C1",ROUND(N(I199)-N(H199),2)&lt;&gt;0),"Cash deposited: cash out and bank in should be equal",IF(AND(O199="C2",ROUND(N(J199)-N(G199),2)&lt;&gt;0),"Cash withdrawn: bank out and cash in should be equal",IF(P199&gt;10000,"Cash paid to this party today is over ₹10,000: not deductible, s.36(4)",IF(Q199&gt;35000,"Cash freight to this transporter today is over ₹35,000: not deductible, s.36(6)",IF(R199&gt;10000,"Asset paid in cash over ₹10,000 today: left out of its cost, s.39(2)",IF(AND(O199="T",N(G199)&gt;=20000),"Loan of ₹20,000 or more taken in cash: barred, s.185",IF(AND(O199="L",N(I199)&gt;=20000),"Loan of ₹20,000 or more repaid in cash: barred, s.188",IF(S199&gt;=200000,"₹2,00,000 or more in cash from this party today: barred, s.186",IF(T199&gt;=200000,"₹2,00,000 or more in cash for this event or order: barred, s.186","OK"))))))))))))))))</f>
        <v/>
      </c>
      <c r="O199">
        <f>IF(F199="","",IFERROR(VLOOKUP(F199,Lists!$A$2:$B$22,2,FALSE),"?"))</f>
        <v/>
      </c>
      <c r="P199">
        <f>IF(OR(O199&lt;&gt;"E",N(I199)=0),0,SUMIFS($I$16:$I$315,$B$16:$B$315,B199,$D$16:$D$315,D199,$O$16:$O$315,"E"))</f>
        <v/>
      </c>
      <c r="Q199">
        <f>IF(OR(O199&lt;&gt;"F",N(I199)=0),0,SUMIFS($I$16:$I$315,$B$16:$B$315,B199,$D$16:$D$315,D199,$O$16:$O$315,"F"))</f>
        <v/>
      </c>
      <c r="R199">
        <f>IF(OR(O199&lt;&gt;"A",N(I199)=0),0,SUMIFS($I$16:$I$315,$B$16:$B$315,B199,$D$16:$D$315,D199,$O$16:$O$315,"A"))</f>
        <v/>
      </c>
      <c r="S199">
        <f>IF(OR(O199&lt;&gt;"S",N(G199)=0),0,SUMIFS($G$16:$G$315,$B$16:$B$315,B199,$D$16:$D$315,D199,$O$16:$O$315,"S"))</f>
        <v/>
      </c>
      <c r="T199">
        <f>IF(OR(O199&lt;&gt;"S",E199="",N(G199)=0),0,SUMIFS($G$16:$G$315,$E$16:$E$315,E199,$O$16:$O$315,"S"))</f>
        <v/>
      </c>
      <c r="U199">
        <f>IF(O199="C2",0,N(G199))</f>
        <v/>
      </c>
      <c r="V199">
        <f>IF(O199="C1",0,N(I199))</f>
        <v/>
      </c>
      <c r="W199">
        <f>IF(O199="C1",0,N(H199))</f>
        <v/>
      </c>
      <c r="X199">
        <f>IF(O199="C2",0,N(J199))</f>
        <v/>
      </c>
      <c r="Y199">
        <f>IF(OR(M199="",M199="OK"),0,1)</f>
        <v/>
      </c>
    </row>
    <row r="200">
      <c r="B200" s="21" t="n"/>
      <c r="C200" s="22" t="n"/>
      <c r="D200" s="14" t="n"/>
      <c r="E200" s="22" t="n"/>
      <c r="F200" s="14" t="n"/>
      <c r="G200" s="23" t="n"/>
      <c r="H200" s="23" t="n"/>
      <c r="I200" s="23" t="n"/>
      <c r="J200" s="23" t="n"/>
      <c r="K200" s="24">
        <f>IF(COUNT(G200:J200)=0,"",N($E$8)+SUM(G$16:G200)-SUM(I$16:I200))</f>
        <v/>
      </c>
      <c r="L200" s="24">
        <f>IF(COUNT(G200:J200)=0,"",N($E$9)+SUM(H$16:H200)-SUM(J$16:J200))</f>
        <v/>
      </c>
      <c r="M200" s="25">
        <f>IF(COUNT(G200:J200)=0,"",IF(B200="","Enter the date",IF(D200="","Enter who was paid or who paid",IF(F200="","Pick a head of account",IF(O200="?","Pick a head from the list",IF(AND(O200&lt;&gt;"C1",O200&lt;&gt;"C2",N(G200)+N(H200)&gt;0,N(I200)+N(J200)&gt;0),"Put money in and money out on separate rows",IF(K200&lt;0,"Cash in hand below zero: an entry is missing or wrong",IF(AND(O200="C1",ROUND(N(I200)-N(H200),2)&lt;&gt;0),"Cash deposited: cash out and bank in should be equal",IF(AND(O200="C2",ROUND(N(J200)-N(G200),2)&lt;&gt;0),"Cash withdrawn: bank out and cash in should be equal",IF(P200&gt;10000,"Cash paid to this party today is over ₹10,000: not deductible, s.36(4)",IF(Q200&gt;35000,"Cash freight to this transporter today is over ₹35,000: not deductible, s.36(6)",IF(R200&gt;10000,"Asset paid in cash over ₹10,000 today: left out of its cost, s.39(2)",IF(AND(O200="T",N(G200)&gt;=20000),"Loan of ₹20,000 or more taken in cash: barred, s.185",IF(AND(O200="L",N(I200)&gt;=20000),"Loan of ₹20,000 or more repaid in cash: barred, s.188",IF(S200&gt;=200000,"₹2,00,000 or more in cash from this party today: barred, s.186",IF(T200&gt;=200000,"₹2,00,000 or more in cash for this event or order: barred, s.186","OK"))))))))))))))))</f>
        <v/>
      </c>
      <c r="O200">
        <f>IF(F200="","",IFERROR(VLOOKUP(F200,Lists!$A$2:$B$22,2,FALSE),"?"))</f>
        <v/>
      </c>
      <c r="P200">
        <f>IF(OR(O200&lt;&gt;"E",N(I200)=0),0,SUMIFS($I$16:$I$315,$B$16:$B$315,B200,$D$16:$D$315,D200,$O$16:$O$315,"E"))</f>
        <v/>
      </c>
      <c r="Q200">
        <f>IF(OR(O200&lt;&gt;"F",N(I200)=0),0,SUMIFS($I$16:$I$315,$B$16:$B$315,B200,$D$16:$D$315,D200,$O$16:$O$315,"F"))</f>
        <v/>
      </c>
      <c r="R200">
        <f>IF(OR(O200&lt;&gt;"A",N(I200)=0),0,SUMIFS($I$16:$I$315,$B$16:$B$315,B200,$D$16:$D$315,D200,$O$16:$O$315,"A"))</f>
        <v/>
      </c>
      <c r="S200">
        <f>IF(OR(O200&lt;&gt;"S",N(G200)=0),0,SUMIFS($G$16:$G$315,$B$16:$B$315,B200,$D$16:$D$315,D200,$O$16:$O$315,"S"))</f>
        <v/>
      </c>
      <c r="T200">
        <f>IF(OR(O200&lt;&gt;"S",E200="",N(G200)=0),0,SUMIFS($G$16:$G$315,$E$16:$E$315,E200,$O$16:$O$315,"S"))</f>
        <v/>
      </c>
      <c r="U200">
        <f>IF(O200="C2",0,N(G200))</f>
        <v/>
      </c>
      <c r="V200">
        <f>IF(O200="C1",0,N(I200))</f>
        <v/>
      </c>
      <c r="W200">
        <f>IF(O200="C1",0,N(H200))</f>
        <v/>
      </c>
      <c r="X200">
        <f>IF(O200="C2",0,N(J200))</f>
        <v/>
      </c>
      <c r="Y200">
        <f>IF(OR(M200="",M200="OK"),0,1)</f>
        <v/>
      </c>
    </row>
    <row r="201">
      <c r="B201" s="21" t="n"/>
      <c r="C201" s="22" t="n"/>
      <c r="D201" s="14" t="n"/>
      <c r="E201" s="22" t="n"/>
      <c r="F201" s="14" t="n"/>
      <c r="G201" s="23" t="n"/>
      <c r="H201" s="23" t="n"/>
      <c r="I201" s="23" t="n"/>
      <c r="J201" s="23" t="n"/>
      <c r="K201" s="24">
        <f>IF(COUNT(G201:J201)=0,"",N($E$8)+SUM(G$16:G201)-SUM(I$16:I201))</f>
        <v/>
      </c>
      <c r="L201" s="24">
        <f>IF(COUNT(G201:J201)=0,"",N($E$9)+SUM(H$16:H201)-SUM(J$16:J201))</f>
        <v/>
      </c>
      <c r="M201" s="25">
        <f>IF(COUNT(G201:J201)=0,"",IF(B201="","Enter the date",IF(D201="","Enter who was paid or who paid",IF(F201="","Pick a head of account",IF(O201="?","Pick a head from the list",IF(AND(O201&lt;&gt;"C1",O201&lt;&gt;"C2",N(G201)+N(H201)&gt;0,N(I201)+N(J201)&gt;0),"Put money in and money out on separate rows",IF(K201&lt;0,"Cash in hand below zero: an entry is missing or wrong",IF(AND(O201="C1",ROUND(N(I201)-N(H201),2)&lt;&gt;0),"Cash deposited: cash out and bank in should be equal",IF(AND(O201="C2",ROUND(N(J201)-N(G201),2)&lt;&gt;0),"Cash withdrawn: bank out and cash in should be equal",IF(P201&gt;10000,"Cash paid to this party today is over ₹10,000: not deductible, s.36(4)",IF(Q201&gt;35000,"Cash freight to this transporter today is over ₹35,000: not deductible, s.36(6)",IF(R201&gt;10000,"Asset paid in cash over ₹10,000 today: left out of its cost, s.39(2)",IF(AND(O201="T",N(G201)&gt;=20000),"Loan of ₹20,000 or more taken in cash: barred, s.185",IF(AND(O201="L",N(I201)&gt;=20000),"Loan of ₹20,000 or more repaid in cash: barred, s.188",IF(S201&gt;=200000,"₹2,00,000 or more in cash from this party today: barred, s.186",IF(T201&gt;=200000,"₹2,00,000 or more in cash for this event or order: barred, s.186","OK"))))))))))))))))</f>
        <v/>
      </c>
      <c r="O201">
        <f>IF(F201="","",IFERROR(VLOOKUP(F201,Lists!$A$2:$B$22,2,FALSE),"?"))</f>
        <v/>
      </c>
      <c r="P201">
        <f>IF(OR(O201&lt;&gt;"E",N(I201)=0),0,SUMIFS($I$16:$I$315,$B$16:$B$315,B201,$D$16:$D$315,D201,$O$16:$O$315,"E"))</f>
        <v/>
      </c>
      <c r="Q201">
        <f>IF(OR(O201&lt;&gt;"F",N(I201)=0),0,SUMIFS($I$16:$I$315,$B$16:$B$315,B201,$D$16:$D$315,D201,$O$16:$O$315,"F"))</f>
        <v/>
      </c>
      <c r="R201">
        <f>IF(OR(O201&lt;&gt;"A",N(I201)=0),0,SUMIFS($I$16:$I$315,$B$16:$B$315,B201,$D$16:$D$315,D201,$O$16:$O$315,"A"))</f>
        <v/>
      </c>
      <c r="S201">
        <f>IF(OR(O201&lt;&gt;"S",N(G201)=0),0,SUMIFS($G$16:$G$315,$B$16:$B$315,B201,$D$16:$D$315,D201,$O$16:$O$315,"S"))</f>
        <v/>
      </c>
      <c r="T201">
        <f>IF(OR(O201&lt;&gt;"S",E201="",N(G201)=0),0,SUMIFS($G$16:$G$315,$E$16:$E$315,E201,$O$16:$O$315,"S"))</f>
        <v/>
      </c>
      <c r="U201">
        <f>IF(O201="C2",0,N(G201))</f>
        <v/>
      </c>
      <c r="V201">
        <f>IF(O201="C1",0,N(I201))</f>
        <v/>
      </c>
      <c r="W201">
        <f>IF(O201="C1",0,N(H201))</f>
        <v/>
      </c>
      <c r="X201">
        <f>IF(O201="C2",0,N(J201))</f>
        <v/>
      </c>
      <c r="Y201">
        <f>IF(OR(M201="",M201="OK"),0,1)</f>
        <v/>
      </c>
    </row>
    <row r="202">
      <c r="B202" s="21" t="n"/>
      <c r="C202" s="22" t="n"/>
      <c r="D202" s="14" t="n"/>
      <c r="E202" s="22" t="n"/>
      <c r="F202" s="14" t="n"/>
      <c r="G202" s="23" t="n"/>
      <c r="H202" s="23" t="n"/>
      <c r="I202" s="23" t="n"/>
      <c r="J202" s="23" t="n"/>
      <c r="K202" s="24">
        <f>IF(COUNT(G202:J202)=0,"",N($E$8)+SUM(G$16:G202)-SUM(I$16:I202))</f>
        <v/>
      </c>
      <c r="L202" s="24">
        <f>IF(COUNT(G202:J202)=0,"",N($E$9)+SUM(H$16:H202)-SUM(J$16:J202))</f>
        <v/>
      </c>
      <c r="M202" s="25">
        <f>IF(COUNT(G202:J202)=0,"",IF(B202="","Enter the date",IF(D202="","Enter who was paid or who paid",IF(F202="","Pick a head of account",IF(O202="?","Pick a head from the list",IF(AND(O202&lt;&gt;"C1",O202&lt;&gt;"C2",N(G202)+N(H202)&gt;0,N(I202)+N(J202)&gt;0),"Put money in and money out on separate rows",IF(K202&lt;0,"Cash in hand below zero: an entry is missing or wrong",IF(AND(O202="C1",ROUND(N(I202)-N(H202),2)&lt;&gt;0),"Cash deposited: cash out and bank in should be equal",IF(AND(O202="C2",ROUND(N(J202)-N(G202),2)&lt;&gt;0),"Cash withdrawn: bank out and cash in should be equal",IF(P202&gt;10000,"Cash paid to this party today is over ₹10,000: not deductible, s.36(4)",IF(Q202&gt;35000,"Cash freight to this transporter today is over ₹35,000: not deductible, s.36(6)",IF(R202&gt;10000,"Asset paid in cash over ₹10,000 today: left out of its cost, s.39(2)",IF(AND(O202="T",N(G202)&gt;=20000),"Loan of ₹20,000 or more taken in cash: barred, s.185",IF(AND(O202="L",N(I202)&gt;=20000),"Loan of ₹20,000 or more repaid in cash: barred, s.188",IF(S202&gt;=200000,"₹2,00,000 or more in cash from this party today: barred, s.186",IF(T202&gt;=200000,"₹2,00,000 or more in cash for this event or order: barred, s.186","OK"))))))))))))))))</f>
        <v/>
      </c>
      <c r="O202">
        <f>IF(F202="","",IFERROR(VLOOKUP(F202,Lists!$A$2:$B$22,2,FALSE),"?"))</f>
        <v/>
      </c>
      <c r="P202">
        <f>IF(OR(O202&lt;&gt;"E",N(I202)=0),0,SUMIFS($I$16:$I$315,$B$16:$B$315,B202,$D$16:$D$315,D202,$O$16:$O$315,"E"))</f>
        <v/>
      </c>
      <c r="Q202">
        <f>IF(OR(O202&lt;&gt;"F",N(I202)=0),0,SUMIFS($I$16:$I$315,$B$16:$B$315,B202,$D$16:$D$315,D202,$O$16:$O$315,"F"))</f>
        <v/>
      </c>
      <c r="R202">
        <f>IF(OR(O202&lt;&gt;"A",N(I202)=0),0,SUMIFS($I$16:$I$315,$B$16:$B$315,B202,$D$16:$D$315,D202,$O$16:$O$315,"A"))</f>
        <v/>
      </c>
      <c r="S202">
        <f>IF(OR(O202&lt;&gt;"S",N(G202)=0),0,SUMIFS($G$16:$G$315,$B$16:$B$315,B202,$D$16:$D$315,D202,$O$16:$O$315,"S"))</f>
        <v/>
      </c>
      <c r="T202">
        <f>IF(OR(O202&lt;&gt;"S",E202="",N(G202)=0),0,SUMIFS($G$16:$G$315,$E$16:$E$315,E202,$O$16:$O$315,"S"))</f>
        <v/>
      </c>
      <c r="U202">
        <f>IF(O202="C2",0,N(G202))</f>
        <v/>
      </c>
      <c r="V202">
        <f>IF(O202="C1",0,N(I202))</f>
        <v/>
      </c>
      <c r="W202">
        <f>IF(O202="C1",0,N(H202))</f>
        <v/>
      </c>
      <c r="X202">
        <f>IF(O202="C2",0,N(J202))</f>
        <v/>
      </c>
      <c r="Y202">
        <f>IF(OR(M202="",M202="OK"),0,1)</f>
        <v/>
      </c>
    </row>
    <row r="203">
      <c r="B203" s="21" t="n"/>
      <c r="C203" s="22" t="n"/>
      <c r="D203" s="14" t="n"/>
      <c r="E203" s="22" t="n"/>
      <c r="F203" s="14" t="n"/>
      <c r="G203" s="23" t="n"/>
      <c r="H203" s="23" t="n"/>
      <c r="I203" s="23" t="n"/>
      <c r="J203" s="23" t="n"/>
      <c r="K203" s="24">
        <f>IF(COUNT(G203:J203)=0,"",N($E$8)+SUM(G$16:G203)-SUM(I$16:I203))</f>
        <v/>
      </c>
      <c r="L203" s="24">
        <f>IF(COUNT(G203:J203)=0,"",N($E$9)+SUM(H$16:H203)-SUM(J$16:J203))</f>
        <v/>
      </c>
      <c r="M203" s="25">
        <f>IF(COUNT(G203:J203)=0,"",IF(B203="","Enter the date",IF(D203="","Enter who was paid or who paid",IF(F203="","Pick a head of account",IF(O203="?","Pick a head from the list",IF(AND(O203&lt;&gt;"C1",O203&lt;&gt;"C2",N(G203)+N(H203)&gt;0,N(I203)+N(J203)&gt;0),"Put money in and money out on separate rows",IF(K203&lt;0,"Cash in hand below zero: an entry is missing or wrong",IF(AND(O203="C1",ROUND(N(I203)-N(H203),2)&lt;&gt;0),"Cash deposited: cash out and bank in should be equal",IF(AND(O203="C2",ROUND(N(J203)-N(G203),2)&lt;&gt;0),"Cash withdrawn: bank out and cash in should be equal",IF(P203&gt;10000,"Cash paid to this party today is over ₹10,000: not deductible, s.36(4)",IF(Q203&gt;35000,"Cash freight to this transporter today is over ₹35,000: not deductible, s.36(6)",IF(R203&gt;10000,"Asset paid in cash over ₹10,000 today: left out of its cost, s.39(2)",IF(AND(O203="T",N(G203)&gt;=20000),"Loan of ₹20,000 or more taken in cash: barred, s.185",IF(AND(O203="L",N(I203)&gt;=20000),"Loan of ₹20,000 or more repaid in cash: barred, s.188",IF(S203&gt;=200000,"₹2,00,000 or more in cash from this party today: barred, s.186",IF(T203&gt;=200000,"₹2,00,000 or more in cash for this event or order: barred, s.186","OK"))))))))))))))))</f>
        <v/>
      </c>
      <c r="O203">
        <f>IF(F203="","",IFERROR(VLOOKUP(F203,Lists!$A$2:$B$22,2,FALSE),"?"))</f>
        <v/>
      </c>
      <c r="P203">
        <f>IF(OR(O203&lt;&gt;"E",N(I203)=0),0,SUMIFS($I$16:$I$315,$B$16:$B$315,B203,$D$16:$D$315,D203,$O$16:$O$315,"E"))</f>
        <v/>
      </c>
      <c r="Q203">
        <f>IF(OR(O203&lt;&gt;"F",N(I203)=0),0,SUMIFS($I$16:$I$315,$B$16:$B$315,B203,$D$16:$D$315,D203,$O$16:$O$315,"F"))</f>
        <v/>
      </c>
      <c r="R203">
        <f>IF(OR(O203&lt;&gt;"A",N(I203)=0),0,SUMIFS($I$16:$I$315,$B$16:$B$315,B203,$D$16:$D$315,D203,$O$16:$O$315,"A"))</f>
        <v/>
      </c>
      <c r="S203">
        <f>IF(OR(O203&lt;&gt;"S",N(G203)=0),0,SUMIFS($G$16:$G$315,$B$16:$B$315,B203,$D$16:$D$315,D203,$O$16:$O$315,"S"))</f>
        <v/>
      </c>
      <c r="T203">
        <f>IF(OR(O203&lt;&gt;"S",E203="",N(G203)=0),0,SUMIFS($G$16:$G$315,$E$16:$E$315,E203,$O$16:$O$315,"S"))</f>
        <v/>
      </c>
      <c r="U203">
        <f>IF(O203="C2",0,N(G203))</f>
        <v/>
      </c>
      <c r="V203">
        <f>IF(O203="C1",0,N(I203))</f>
        <v/>
      </c>
      <c r="W203">
        <f>IF(O203="C1",0,N(H203))</f>
        <v/>
      </c>
      <c r="X203">
        <f>IF(O203="C2",0,N(J203))</f>
        <v/>
      </c>
      <c r="Y203">
        <f>IF(OR(M203="",M203="OK"),0,1)</f>
        <v/>
      </c>
    </row>
    <row r="204">
      <c r="B204" s="21" t="n"/>
      <c r="C204" s="22" t="n"/>
      <c r="D204" s="14" t="n"/>
      <c r="E204" s="22" t="n"/>
      <c r="F204" s="14" t="n"/>
      <c r="G204" s="23" t="n"/>
      <c r="H204" s="23" t="n"/>
      <c r="I204" s="23" t="n"/>
      <c r="J204" s="23" t="n"/>
      <c r="K204" s="24">
        <f>IF(COUNT(G204:J204)=0,"",N($E$8)+SUM(G$16:G204)-SUM(I$16:I204))</f>
        <v/>
      </c>
      <c r="L204" s="24">
        <f>IF(COUNT(G204:J204)=0,"",N($E$9)+SUM(H$16:H204)-SUM(J$16:J204))</f>
        <v/>
      </c>
      <c r="M204" s="25">
        <f>IF(COUNT(G204:J204)=0,"",IF(B204="","Enter the date",IF(D204="","Enter who was paid or who paid",IF(F204="","Pick a head of account",IF(O204="?","Pick a head from the list",IF(AND(O204&lt;&gt;"C1",O204&lt;&gt;"C2",N(G204)+N(H204)&gt;0,N(I204)+N(J204)&gt;0),"Put money in and money out on separate rows",IF(K204&lt;0,"Cash in hand below zero: an entry is missing or wrong",IF(AND(O204="C1",ROUND(N(I204)-N(H204),2)&lt;&gt;0),"Cash deposited: cash out and bank in should be equal",IF(AND(O204="C2",ROUND(N(J204)-N(G204),2)&lt;&gt;0),"Cash withdrawn: bank out and cash in should be equal",IF(P204&gt;10000,"Cash paid to this party today is over ₹10,000: not deductible, s.36(4)",IF(Q204&gt;35000,"Cash freight to this transporter today is over ₹35,000: not deductible, s.36(6)",IF(R204&gt;10000,"Asset paid in cash over ₹10,000 today: left out of its cost, s.39(2)",IF(AND(O204="T",N(G204)&gt;=20000),"Loan of ₹20,000 or more taken in cash: barred, s.185",IF(AND(O204="L",N(I204)&gt;=20000),"Loan of ₹20,000 or more repaid in cash: barred, s.188",IF(S204&gt;=200000,"₹2,00,000 or more in cash from this party today: barred, s.186",IF(T204&gt;=200000,"₹2,00,000 or more in cash for this event or order: barred, s.186","OK"))))))))))))))))</f>
        <v/>
      </c>
      <c r="O204">
        <f>IF(F204="","",IFERROR(VLOOKUP(F204,Lists!$A$2:$B$22,2,FALSE),"?"))</f>
        <v/>
      </c>
      <c r="P204">
        <f>IF(OR(O204&lt;&gt;"E",N(I204)=0),0,SUMIFS($I$16:$I$315,$B$16:$B$315,B204,$D$16:$D$315,D204,$O$16:$O$315,"E"))</f>
        <v/>
      </c>
      <c r="Q204">
        <f>IF(OR(O204&lt;&gt;"F",N(I204)=0),0,SUMIFS($I$16:$I$315,$B$16:$B$315,B204,$D$16:$D$315,D204,$O$16:$O$315,"F"))</f>
        <v/>
      </c>
      <c r="R204">
        <f>IF(OR(O204&lt;&gt;"A",N(I204)=0),0,SUMIFS($I$16:$I$315,$B$16:$B$315,B204,$D$16:$D$315,D204,$O$16:$O$315,"A"))</f>
        <v/>
      </c>
      <c r="S204">
        <f>IF(OR(O204&lt;&gt;"S",N(G204)=0),0,SUMIFS($G$16:$G$315,$B$16:$B$315,B204,$D$16:$D$315,D204,$O$16:$O$315,"S"))</f>
        <v/>
      </c>
      <c r="T204">
        <f>IF(OR(O204&lt;&gt;"S",E204="",N(G204)=0),0,SUMIFS($G$16:$G$315,$E$16:$E$315,E204,$O$16:$O$315,"S"))</f>
        <v/>
      </c>
      <c r="U204">
        <f>IF(O204="C2",0,N(G204))</f>
        <v/>
      </c>
      <c r="V204">
        <f>IF(O204="C1",0,N(I204))</f>
        <v/>
      </c>
      <c r="W204">
        <f>IF(O204="C1",0,N(H204))</f>
        <v/>
      </c>
      <c r="X204">
        <f>IF(O204="C2",0,N(J204))</f>
        <v/>
      </c>
      <c r="Y204">
        <f>IF(OR(M204="",M204="OK"),0,1)</f>
        <v/>
      </c>
    </row>
    <row r="205">
      <c r="B205" s="21" t="n"/>
      <c r="C205" s="22" t="n"/>
      <c r="D205" s="14" t="n"/>
      <c r="E205" s="22" t="n"/>
      <c r="F205" s="14" t="n"/>
      <c r="G205" s="23" t="n"/>
      <c r="H205" s="23" t="n"/>
      <c r="I205" s="23" t="n"/>
      <c r="J205" s="23" t="n"/>
      <c r="K205" s="24">
        <f>IF(COUNT(G205:J205)=0,"",N($E$8)+SUM(G$16:G205)-SUM(I$16:I205))</f>
        <v/>
      </c>
      <c r="L205" s="24">
        <f>IF(COUNT(G205:J205)=0,"",N($E$9)+SUM(H$16:H205)-SUM(J$16:J205))</f>
        <v/>
      </c>
      <c r="M205" s="25">
        <f>IF(COUNT(G205:J205)=0,"",IF(B205="","Enter the date",IF(D205="","Enter who was paid or who paid",IF(F205="","Pick a head of account",IF(O205="?","Pick a head from the list",IF(AND(O205&lt;&gt;"C1",O205&lt;&gt;"C2",N(G205)+N(H205)&gt;0,N(I205)+N(J205)&gt;0),"Put money in and money out on separate rows",IF(K205&lt;0,"Cash in hand below zero: an entry is missing or wrong",IF(AND(O205="C1",ROUND(N(I205)-N(H205),2)&lt;&gt;0),"Cash deposited: cash out and bank in should be equal",IF(AND(O205="C2",ROUND(N(J205)-N(G205),2)&lt;&gt;0),"Cash withdrawn: bank out and cash in should be equal",IF(P205&gt;10000,"Cash paid to this party today is over ₹10,000: not deductible, s.36(4)",IF(Q205&gt;35000,"Cash freight to this transporter today is over ₹35,000: not deductible, s.36(6)",IF(R205&gt;10000,"Asset paid in cash over ₹10,000 today: left out of its cost, s.39(2)",IF(AND(O205="T",N(G205)&gt;=20000),"Loan of ₹20,000 or more taken in cash: barred, s.185",IF(AND(O205="L",N(I205)&gt;=20000),"Loan of ₹20,000 or more repaid in cash: barred, s.188",IF(S205&gt;=200000,"₹2,00,000 or more in cash from this party today: barred, s.186",IF(T205&gt;=200000,"₹2,00,000 or more in cash for this event or order: barred, s.186","OK"))))))))))))))))</f>
        <v/>
      </c>
      <c r="O205">
        <f>IF(F205="","",IFERROR(VLOOKUP(F205,Lists!$A$2:$B$22,2,FALSE),"?"))</f>
        <v/>
      </c>
      <c r="P205">
        <f>IF(OR(O205&lt;&gt;"E",N(I205)=0),0,SUMIFS($I$16:$I$315,$B$16:$B$315,B205,$D$16:$D$315,D205,$O$16:$O$315,"E"))</f>
        <v/>
      </c>
      <c r="Q205">
        <f>IF(OR(O205&lt;&gt;"F",N(I205)=0),0,SUMIFS($I$16:$I$315,$B$16:$B$315,B205,$D$16:$D$315,D205,$O$16:$O$315,"F"))</f>
        <v/>
      </c>
      <c r="R205">
        <f>IF(OR(O205&lt;&gt;"A",N(I205)=0),0,SUMIFS($I$16:$I$315,$B$16:$B$315,B205,$D$16:$D$315,D205,$O$16:$O$315,"A"))</f>
        <v/>
      </c>
      <c r="S205">
        <f>IF(OR(O205&lt;&gt;"S",N(G205)=0),0,SUMIFS($G$16:$G$315,$B$16:$B$315,B205,$D$16:$D$315,D205,$O$16:$O$315,"S"))</f>
        <v/>
      </c>
      <c r="T205">
        <f>IF(OR(O205&lt;&gt;"S",E205="",N(G205)=0),0,SUMIFS($G$16:$G$315,$E$16:$E$315,E205,$O$16:$O$315,"S"))</f>
        <v/>
      </c>
      <c r="U205">
        <f>IF(O205="C2",0,N(G205))</f>
        <v/>
      </c>
      <c r="V205">
        <f>IF(O205="C1",0,N(I205))</f>
        <v/>
      </c>
      <c r="W205">
        <f>IF(O205="C1",0,N(H205))</f>
        <v/>
      </c>
      <c r="X205">
        <f>IF(O205="C2",0,N(J205))</f>
        <v/>
      </c>
      <c r="Y205">
        <f>IF(OR(M205="",M205="OK"),0,1)</f>
        <v/>
      </c>
    </row>
    <row r="206">
      <c r="B206" s="21" t="n"/>
      <c r="C206" s="22" t="n"/>
      <c r="D206" s="14" t="n"/>
      <c r="E206" s="22" t="n"/>
      <c r="F206" s="14" t="n"/>
      <c r="G206" s="23" t="n"/>
      <c r="H206" s="23" t="n"/>
      <c r="I206" s="23" t="n"/>
      <c r="J206" s="23" t="n"/>
      <c r="K206" s="24">
        <f>IF(COUNT(G206:J206)=0,"",N($E$8)+SUM(G$16:G206)-SUM(I$16:I206))</f>
        <v/>
      </c>
      <c r="L206" s="24">
        <f>IF(COUNT(G206:J206)=0,"",N($E$9)+SUM(H$16:H206)-SUM(J$16:J206))</f>
        <v/>
      </c>
      <c r="M206" s="25">
        <f>IF(COUNT(G206:J206)=0,"",IF(B206="","Enter the date",IF(D206="","Enter who was paid or who paid",IF(F206="","Pick a head of account",IF(O206="?","Pick a head from the list",IF(AND(O206&lt;&gt;"C1",O206&lt;&gt;"C2",N(G206)+N(H206)&gt;0,N(I206)+N(J206)&gt;0),"Put money in and money out on separate rows",IF(K206&lt;0,"Cash in hand below zero: an entry is missing or wrong",IF(AND(O206="C1",ROUND(N(I206)-N(H206),2)&lt;&gt;0),"Cash deposited: cash out and bank in should be equal",IF(AND(O206="C2",ROUND(N(J206)-N(G206),2)&lt;&gt;0),"Cash withdrawn: bank out and cash in should be equal",IF(P206&gt;10000,"Cash paid to this party today is over ₹10,000: not deductible, s.36(4)",IF(Q206&gt;35000,"Cash freight to this transporter today is over ₹35,000: not deductible, s.36(6)",IF(R206&gt;10000,"Asset paid in cash over ₹10,000 today: left out of its cost, s.39(2)",IF(AND(O206="T",N(G206)&gt;=20000),"Loan of ₹20,000 or more taken in cash: barred, s.185",IF(AND(O206="L",N(I206)&gt;=20000),"Loan of ₹20,000 or more repaid in cash: barred, s.188",IF(S206&gt;=200000,"₹2,00,000 or more in cash from this party today: barred, s.186",IF(T206&gt;=200000,"₹2,00,000 or more in cash for this event or order: barred, s.186","OK"))))))))))))))))</f>
        <v/>
      </c>
      <c r="O206">
        <f>IF(F206="","",IFERROR(VLOOKUP(F206,Lists!$A$2:$B$22,2,FALSE),"?"))</f>
        <v/>
      </c>
      <c r="P206">
        <f>IF(OR(O206&lt;&gt;"E",N(I206)=0),0,SUMIFS($I$16:$I$315,$B$16:$B$315,B206,$D$16:$D$315,D206,$O$16:$O$315,"E"))</f>
        <v/>
      </c>
      <c r="Q206">
        <f>IF(OR(O206&lt;&gt;"F",N(I206)=0),0,SUMIFS($I$16:$I$315,$B$16:$B$315,B206,$D$16:$D$315,D206,$O$16:$O$315,"F"))</f>
        <v/>
      </c>
      <c r="R206">
        <f>IF(OR(O206&lt;&gt;"A",N(I206)=0),0,SUMIFS($I$16:$I$315,$B$16:$B$315,B206,$D$16:$D$315,D206,$O$16:$O$315,"A"))</f>
        <v/>
      </c>
      <c r="S206">
        <f>IF(OR(O206&lt;&gt;"S",N(G206)=0),0,SUMIFS($G$16:$G$315,$B$16:$B$315,B206,$D$16:$D$315,D206,$O$16:$O$315,"S"))</f>
        <v/>
      </c>
      <c r="T206">
        <f>IF(OR(O206&lt;&gt;"S",E206="",N(G206)=0),0,SUMIFS($G$16:$G$315,$E$16:$E$315,E206,$O$16:$O$315,"S"))</f>
        <v/>
      </c>
      <c r="U206">
        <f>IF(O206="C2",0,N(G206))</f>
        <v/>
      </c>
      <c r="V206">
        <f>IF(O206="C1",0,N(I206))</f>
        <v/>
      </c>
      <c r="W206">
        <f>IF(O206="C1",0,N(H206))</f>
        <v/>
      </c>
      <c r="X206">
        <f>IF(O206="C2",0,N(J206))</f>
        <v/>
      </c>
      <c r="Y206">
        <f>IF(OR(M206="",M206="OK"),0,1)</f>
        <v/>
      </c>
    </row>
    <row r="207">
      <c r="B207" s="21" t="n"/>
      <c r="C207" s="22" t="n"/>
      <c r="D207" s="14" t="n"/>
      <c r="E207" s="22" t="n"/>
      <c r="F207" s="14" t="n"/>
      <c r="G207" s="23" t="n"/>
      <c r="H207" s="23" t="n"/>
      <c r="I207" s="23" t="n"/>
      <c r="J207" s="23" t="n"/>
      <c r="K207" s="24">
        <f>IF(COUNT(G207:J207)=0,"",N($E$8)+SUM(G$16:G207)-SUM(I$16:I207))</f>
        <v/>
      </c>
      <c r="L207" s="24">
        <f>IF(COUNT(G207:J207)=0,"",N($E$9)+SUM(H$16:H207)-SUM(J$16:J207))</f>
        <v/>
      </c>
      <c r="M207" s="25">
        <f>IF(COUNT(G207:J207)=0,"",IF(B207="","Enter the date",IF(D207="","Enter who was paid or who paid",IF(F207="","Pick a head of account",IF(O207="?","Pick a head from the list",IF(AND(O207&lt;&gt;"C1",O207&lt;&gt;"C2",N(G207)+N(H207)&gt;0,N(I207)+N(J207)&gt;0),"Put money in and money out on separate rows",IF(K207&lt;0,"Cash in hand below zero: an entry is missing or wrong",IF(AND(O207="C1",ROUND(N(I207)-N(H207),2)&lt;&gt;0),"Cash deposited: cash out and bank in should be equal",IF(AND(O207="C2",ROUND(N(J207)-N(G207),2)&lt;&gt;0),"Cash withdrawn: bank out and cash in should be equal",IF(P207&gt;10000,"Cash paid to this party today is over ₹10,000: not deductible, s.36(4)",IF(Q207&gt;35000,"Cash freight to this transporter today is over ₹35,000: not deductible, s.36(6)",IF(R207&gt;10000,"Asset paid in cash over ₹10,000 today: left out of its cost, s.39(2)",IF(AND(O207="T",N(G207)&gt;=20000),"Loan of ₹20,000 or more taken in cash: barred, s.185",IF(AND(O207="L",N(I207)&gt;=20000),"Loan of ₹20,000 or more repaid in cash: barred, s.188",IF(S207&gt;=200000,"₹2,00,000 or more in cash from this party today: barred, s.186",IF(T207&gt;=200000,"₹2,00,000 or more in cash for this event or order: barred, s.186","OK"))))))))))))))))</f>
        <v/>
      </c>
      <c r="O207">
        <f>IF(F207="","",IFERROR(VLOOKUP(F207,Lists!$A$2:$B$22,2,FALSE),"?"))</f>
        <v/>
      </c>
      <c r="P207">
        <f>IF(OR(O207&lt;&gt;"E",N(I207)=0),0,SUMIFS($I$16:$I$315,$B$16:$B$315,B207,$D$16:$D$315,D207,$O$16:$O$315,"E"))</f>
        <v/>
      </c>
      <c r="Q207">
        <f>IF(OR(O207&lt;&gt;"F",N(I207)=0),0,SUMIFS($I$16:$I$315,$B$16:$B$315,B207,$D$16:$D$315,D207,$O$16:$O$315,"F"))</f>
        <v/>
      </c>
      <c r="R207">
        <f>IF(OR(O207&lt;&gt;"A",N(I207)=0),0,SUMIFS($I$16:$I$315,$B$16:$B$315,B207,$D$16:$D$315,D207,$O$16:$O$315,"A"))</f>
        <v/>
      </c>
      <c r="S207">
        <f>IF(OR(O207&lt;&gt;"S",N(G207)=0),0,SUMIFS($G$16:$G$315,$B$16:$B$315,B207,$D$16:$D$315,D207,$O$16:$O$315,"S"))</f>
        <v/>
      </c>
      <c r="T207">
        <f>IF(OR(O207&lt;&gt;"S",E207="",N(G207)=0),0,SUMIFS($G$16:$G$315,$E$16:$E$315,E207,$O$16:$O$315,"S"))</f>
        <v/>
      </c>
      <c r="U207">
        <f>IF(O207="C2",0,N(G207))</f>
        <v/>
      </c>
      <c r="V207">
        <f>IF(O207="C1",0,N(I207))</f>
        <v/>
      </c>
      <c r="W207">
        <f>IF(O207="C1",0,N(H207))</f>
        <v/>
      </c>
      <c r="X207">
        <f>IF(O207="C2",0,N(J207))</f>
        <v/>
      </c>
      <c r="Y207">
        <f>IF(OR(M207="",M207="OK"),0,1)</f>
        <v/>
      </c>
    </row>
    <row r="208">
      <c r="B208" s="21" t="n"/>
      <c r="C208" s="22" t="n"/>
      <c r="D208" s="14" t="n"/>
      <c r="E208" s="22" t="n"/>
      <c r="F208" s="14" t="n"/>
      <c r="G208" s="23" t="n"/>
      <c r="H208" s="23" t="n"/>
      <c r="I208" s="23" t="n"/>
      <c r="J208" s="23" t="n"/>
      <c r="K208" s="24">
        <f>IF(COUNT(G208:J208)=0,"",N($E$8)+SUM(G$16:G208)-SUM(I$16:I208))</f>
        <v/>
      </c>
      <c r="L208" s="24">
        <f>IF(COUNT(G208:J208)=0,"",N($E$9)+SUM(H$16:H208)-SUM(J$16:J208))</f>
        <v/>
      </c>
      <c r="M208" s="25">
        <f>IF(COUNT(G208:J208)=0,"",IF(B208="","Enter the date",IF(D208="","Enter who was paid or who paid",IF(F208="","Pick a head of account",IF(O208="?","Pick a head from the list",IF(AND(O208&lt;&gt;"C1",O208&lt;&gt;"C2",N(G208)+N(H208)&gt;0,N(I208)+N(J208)&gt;0),"Put money in and money out on separate rows",IF(K208&lt;0,"Cash in hand below zero: an entry is missing or wrong",IF(AND(O208="C1",ROUND(N(I208)-N(H208),2)&lt;&gt;0),"Cash deposited: cash out and bank in should be equal",IF(AND(O208="C2",ROUND(N(J208)-N(G208),2)&lt;&gt;0),"Cash withdrawn: bank out and cash in should be equal",IF(P208&gt;10000,"Cash paid to this party today is over ₹10,000: not deductible, s.36(4)",IF(Q208&gt;35000,"Cash freight to this transporter today is over ₹35,000: not deductible, s.36(6)",IF(R208&gt;10000,"Asset paid in cash over ₹10,000 today: left out of its cost, s.39(2)",IF(AND(O208="T",N(G208)&gt;=20000),"Loan of ₹20,000 or more taken in cash: barred, s.185",IF(AND(O208="L",N(I208)&gt;=20000),"Loan of ₹20,000 or more repaid in cash: barred, s.188",IF(S208&gt;=200000,"₹2,00,000 or more in cash from this party today: barred, s.186",IF(T208&gt;=200000,"₹2,00,000 or more in cash for this event or order: barred, s.186","OK"))))))))))))))))</f>
        <v/>
      </c>
      <c r="O208">
        <f>IF(F208="","",IFERROR(VLOOKUP(F208,Lists!$A$2:$B$22,2,FALSE),"?"))</f>
        <v/>
      </c>
      <c r="P208">
        <f>IF(OR(O208&lt;&gt;"E",N(I208)=0),0,SUMIFS($I$16:$I$315,$B$16:$B$315,B208,$D$16:$D$315,D208,$O$16:$O$315,"E"))</f>
        <v/>
      </c>
      <c r="Q208">
        <f>IF(OR(O208&lt;&gt;"F",N(I208)=0),0,SUMIFS($I$16:$I$315,$B$16:$B$315,B208,$D$16:$D$315,D208,$O$16:$O$315,"F"))</f>
        <v/>
      </c>
      <c r="R208">
        <f>IF(OR(O208&lt;&gt;"A",N(I208)=0),0,SUMIFS($I$16:$I$315,$B$16:$B$315,B208,$D$16:$D$315,D208,$O$16:$O$315,"A"))</f>
        <v/>
      </c>
      <c r="S208">
        <f>IF(OR(O208&lt;&gt;"S",N(G208)=0),0,SUMIFS($G$16:$G$315,$B$16:$B$315,B208,$D$16:$D$315,D208,$O$16:$O$315,"S"))</f>
        <v/>
      </c>
      <c r="T208">
        <f>IF(OR(O208&lt;&gt;"S",E208="",N(G208)=0),0,SUMIFS($G$16:$G$315,$E$16:$E$315,E208,$O$16:$O$315,"S"))</f>
        <v/>
      </c>
      <c r="U208">
        <f>IF(O208="C2",0,N(G208))</f>
        <v/>
      </c>
      <c r="V208">
        <f>IF(O208="C1",0,N(I208))</f>
        <v/>
      </c>
      <c r="W208">
        <f>IF(O208="C1",0,N(H208))</f>
        <v/>
      </c>
      <c r="X208">
        <f>IF(O208="C2",0,N(J208))</f>
        <v/>
      </c>
      <c r="Y208">
        <f>IF(OR(M208="",M208="OK"),0,1)</f>
        <v/>
      </c>
    </row>
    <row r="209">
      <c r="B209" s="21" t="n"/>
      <c r="C209" s="22" t="n"/>
      <c r="D209" s="14" t="n"/>
      <c r="E209" s="22" t="n"/>
      <c r="F209" s="14" t="n"/>
      <c r="G209" s="23" t="n"/>
      <c r="H209" s="23" t="n"/>
      <c r="I209" s="23" t="n"/>
      <c r="J209" s="23" t="n"/>
      <c r="K209" s="24">
        <f>IF(COUNT(G209:J209)=0,"",N($E$8)+SUM(G$16:G209)-SUM(I$16:I209))</f>
        <v/>
      </c>
      <c r="L209" s="24">
        <f>IF(COUNT(G209:J209)=0,"",N($E$9)+SUM(H$16:H209)-SUM(J$16:J209))</f>
        <v/>
      </c>
      <c r="M209" s="25">
        <f>IF(COUNT(G209:J209)=0,"",IF(B209="","Enter the date",IF(D209="","Enter who was paid or who paid",IF(F209="","Pick a head of account",IF(O209="?","Pick a head from the list",IF(AND(O209&lt;&gt;"C1",O209&lt;&gt;"C2",N(G209)+N(H209)&gt;0,N(I209)+N(J209)&gt;0),"Put money in and money out on separate rows",IF(K209&lt;0,"Cash in hand below zero: an entry is missing or wrong",IF(AND(O209="C1",ROUND(N(I209)-N(H209),2)&lt;&gt;0),"Cash deposited: cash out and bank in should be equal",IF(AND(O209="C2",ROUND(N(J209)-N(G209),2)&lt;&gt;0),"Cash withdrawn: bank out and cash in should be equal",IF(P209&gt;10000,"Cash paid to this party today is over ₹10,000: not deductible, s.36(4)",IF(Q209&gt;35000,"Cash freight to this transporter today is over ₹35,000: not deductible, s.36(6)",IF(R209&gt;10000,"Asset paid in cash over ₹10,000 today: left out of its cost, s.39(2)",IF(AND(O209="T",N(G209)&gt;=20000),"Loan of ₹20,000 or more taken in cash: barred, s.185",IF(AND(O209="L",N(I209)&gt;=20000),"Loan of ₹20,000 or more repaid in cash: barred, s.188",IF(S209&gt;=200000,"₹2,00,000 or more in cash from this party today: barred, s.186",IF(T209&gt;=200000,"₹2,00,000 or more in cash for this event or order: barred, s.186","OK"))))))))))))))))</f>
        <v/>
      </c>
      <c r="O209">
        <f>IF(F209="","",IFERROR(VLOOKUP(F209,Lists!$A$2:$B$22,2,FALSE),"?"))</f>
        <v/>
      </c>
      <c r="P209">
        <f>IF(OR(O209&lt;&gt;"E",N(I209)=0),0,SUMIFS($I$16:$I$315,$B$16:$B$315,B209,$D$16:$D$315,D209,$O$16:$O$315,"E"))</f>
        <v/>
      </c>
      <c r="Q209">
        <f>IF(OR(O209&lt;&gt;"F",N(I209)=0),0,SUMIFS($I$16:$I$315,$B$16:$B$315,B209,$D$16:$D$315,D209,$O$16:$O$315,"F"))</f>
        <v/>
      </c>
      <c r="R209">
        <f>IF(OR(O209&lt;&gt;"A",N(I209)=0),0,SUMIFS($I$16:$I$315,$B$16:$B$315,B209,$D$16:$D$315,D209,$O$16:$O$315,"A"))</f>
        <v/>
      </c>
      <c r="S209">
        <f>IF(OR(O209&lt;&gt;"S",N(G209)=0),0,SUMIFS($G$16:$G$315,$B$16:$B$315,B209,$D$16:$D$315,D209,$O$16:$O$315,"S"))</f>
        <v/>
      </c>
      <c r="T209">
        <f>IF(OR(O209&lt;&gt;"S",E209="",N(G209)=0),0,SUMIFS($G$16:$G$315,$E$16:$E$315,E209,$O$16:$O$315,"S"))</f>
        <v/>
      </c>
      <c r="U209">
        <f>IF(O209="C2",0,N(G209))</f>
        <v/>
      </c>
      <c r="V209">
        <f>IF(O209="C1",0,N(I209))</f>
        <v/>
      </c>
      <c r="W209">
        <f>IF(O209="C1",0,N(H209))</f>
        <v/>
      </c>
      <c r="X209">
        <f>IF(O209="C2",0,N(J209))</f>
        <v/>
      </c>
      <c r="Y209">
        <f>IF(OR(M209="",M209="OK"),0,1)</f>
        <v/>
      </c>
    </row>
    <row r="210">
      <c r="B210" s="21" t="n"/>
      <c r="C210" s="22" t="n"/>
      <c r="D210" s="14" t="n"/>
      <c r="E210" s="22" t="n"/>
      <c r="F210" s="14" t="n"/>
      <c r="G210" s="23" t="n"/>
      <c r="H210" s="23" t="n"/>
      <c r="I210" s="23" t="n"/>
      <c r="J210" s="23" t="n"/>
      <c r="K210" s="24">
        <f>IF(COUNT(G210:J210)=0,"",N($E$8)+SUM(G$16:G210)-SUM(I$16:I210))</f>
        <v/>
      </c>
      <c r="L210" s="24">
        <f>IF(COUNT(G210:J210)=0,"",N($E$9)+SUM(H$16:H210)-SUM(J$16:J210))</f>
        <v/>
      </c>
      <c r="M210" s="25">
        <f>IF(COUNT(G210:J210)=0,"",IF(B210="","Enter the date",IF(D210="","Enter who was paid or who paid",IF(F210="","Pick a head of account",IF(O210="?","Pick a head from the list",IF(AND(O210&lt;&gt;"C1",O210&lt;&gt;"C2",N(G210)+N(H210)&gt;0,N(I210)+N(J210)&gt;0),"Put money in and money out on separate rows",IF(K210&lt;0,"Cash in hand below zero: an entry is missing or wrong",IF(AND(O210="C1",ROUND(N(I210)-N(H210),2)&lt;&gt;0),"Cash deposited: cash out and bank in should be equal",IF(AND(O210="C2",ROUND(N(J210)-N(G210),2)&lt;&gt;0),"Cash withdrawn: bank out and cash in should be equal",IF(P210&gt;10000,"Cash paid to this party today is over ₹10,000: not deductible, s.36(4)",IF(Q210&gt;35000,"Cash freight to this transporter today is over ₹35,000: not deductible, s.36(6)",IF(R210&gt;10000,"Asset paid in cash over ₹10,000 today: left out of its cost, s.39(2)",IF(AND(O210="T",N(G210)&gt;=20000),"Loan of ₹20,000 or more taken in cash: barred, s.185",IF(AND(O210="L",N(I210)&gt;=20000),"Loan of ₹20,000 or more repaid in cash: barred, s.188",IF(S210&gt;=200000,"₹2,00,000 or more in cash from this party today: barred, s.186",IF(T210&gt;=200000,"₹2,00,000 or more in cash for this event or order: barred, s.186","OK"))))))))))))))))</f>
        <v/>
      </c>
      <c r="O210">
        <f>IF(F210="","",IFERROR(VLOOKUP(F210,Lists!$A$2:$B$22,2,FALSE),"?"))</f>
        <v/>
      </c>
      <c r="P210">
        <f>IF(OR(O210&lt;&gt;"E",N(I210)=0),0,SUMIFS($I$16:$I$315,$B$16:$B$315,B210,$D$16:$D$315,D210,$O$16:$O$315,"E"))</f>
        <v/>
      </c>
      <c r="Q210">
        <f>IF(OR(O210&lt;&gt;"F",N(I210)=0),0,SUMIFS($I$16:$I$315,$B$16:$B$315,B210,$D$16:$D$315,D210,$O$16:$O$315,"F"))</f>
        <v/>
      </c>
      <c r="R210">
        <f>IF(OR(O210&lt;&gt;"A",N(I210)=0),0,SUMIFS($I$16:$I$315,$B$16:$B$315,B210,$D$16:$D$315,D210,$O$16:$O$315,"A"))</f>
        <v/>
      </c>
      <c r="S210">
        <f>IF(OR(O210&lt;&gt;"S",N(G210)=0),0,SUMIFS($G$16:$G$315,$B$16:$B$315,B210,$D$16:$D$315,D210,$O$16:$O$315,"S"))</f>
        <v/>
      </c>
      <c r="T210">
        <f>IF(OR(O210&lt;&gt;"S",E210="",N(G210)=0),0,SUMIFS($G$16:$G$315,$E$16:$E$315,E210,$O$16:$O$315,"S"))</f>
        <v/>
      </c>
      <c r="U210">
        <f>IF(O210="C2",0,N(G210))</f>
        <v/>
      </c>
      <c r="V210">
        <f>IF(O210="C1",0,N(I210))</f>
        <v/>
      </c>
      <c r="W210">
        <f>IF(O210="C1",0,N(H210))</f>
        <v/>
      </c>
      <c r="X210">
        <f>IF(O210="C2",0,N(J210))</f>
        <v/>
      </c>
      <c r="Y210">
        <f>IF(OR(M210="",M210="OK"),0,1)</f>
        <v/>
      </c>
    </row>
    <row r="211">
      <c r="B211" s="21" t="n"/>
      <c r="C211" s="22" t="n"/>
      <c r="D211" s="14" t="n"/>
      <c r="E211" s="22" t="n"/>
      <c r="F211" s="14" t="n"/>
      <c r="G211" s="23" t="n"/>
      <c r="H211" s="23" t="n"/>
      <c r="I211" s="23" t="n"/>
      <c r="J211" s="23" t="n"/>
      <c r="K211" s="24">
        <f>IF(COUNT(G211:J211)=0,"",N($E$8)+SUM(G$16:G211)-SUM(I$16:I211))</f>
        <v/>
      </c>
      <c r="L211" s="24">
        <f>IF(COUNT(G211:J211)=0,"",N($E$9)+SUM(H$16:H211)-SUM(J$16:J211))</f>
        <v/>
      </c>
      <c r="M211" s="25">
        <f>IF(COUNT(G211:J211)=0,"",IF(B211="","Enter the date",IF(D211="","Enter who was paid or who paid",IF(F211="","Pick a head of account",IF(O211="?","Pick a head from the list",IF(AND(O211&lt;&gt;"C1",O211&lt;&gt;"C2",N(G211)+N(H211)&gt;0,N(I211)+N(J211)&gt;0),"Put money in and money out on separate rows",IF(K211&lt;0,"Cash in hand below zero: an entry is missing or wrong",IF(AND(O211="C1",ROUND(N(I211)-N(H211),2)&lt;&gt;0),"Cash deposited: cash out and bank in should be equal",IF(AND(O211="C2",ROUND(N(J211)-N(G211),2)&lt;&gt;0),"Cash withdrawn: bank out and cash in should be equal",IF(P211&gt;10000,"Cash paid to this party today is over ₹10,000: not deductible, s.36(4)",IF(Q211&gt;35000,"Cash freight to this transporter today is over ₹35,000: not deductible, s.36(6)",IF(R211&gt;10000,"Asset paid in cash over ₹10,000 today: left out of its cost, s.39(2)",IF(AND(O211="T",N(G211)&gt;=20000),"Loan of ₹20,000 or more taken in cash: barred, s.185",IF(AND(O211="L",N(I211)&gt;=20000),"Loan of ₹20,000 or more repaid in cash: barred, s.188",IF(S211&gt;=200000,"₹2,00,000 or more in cash from this party today: barred, s.186",IF(T211&gt;=200000,"₹2,00,000 or more in cash for this event or order: barred, s.186","OK"))))))))))))))))</f>
        <v/>
      </c>
      <c r="O211">
        <f>IF(F211="","",IFERROR(VLOOKUP(F211,Lists!$A$2:$B$22,2,FALSE),"?"))</f>
        <v/>
      </c>
      <c r="P211">
        <f>IF(OR(O211&lt;&gt;"E",N(I211)=0),0,SUMIFS($I$16:$I$315,$B$16:$B$315,B211,$D$16:$D$315,D211,$O$16:$O$315,"E"))</f>
        <v/>
      </c>
      <c r="Q211">
        <f>IF(OR(O211&lt;&gt;"F",N(I211)=0),0,SUMIFS($I$16:$I$315,$B$16:$B$315,B211,$D$16:$D$315,D211,$O$16:$O$315,"F"))</f>
        <v/>
      </c>
      <c r="R211">
        <f>IF(OR(O211&lt;&gt;"A",N(I211)=0),0,SUMIFS($I$16:$I$315,$B$16:$B$315,B211,$D$16:$D$315,D211,$O$16:$O$315,"A"))</f>
        <v/>
      </c>
      <c r="S211">
        <f>IF(OR(O211&lt;&gt;"S",N(G211)=0),0,SUMIFS($G$16:$G$315,$B$16:$B$315,B211,$D$16:$D$315,D211,$O$16:$O$315,"S"))</f>
        <v/>
      </c>
      <c r="T211">
        <f>IF(OR(O211&lt;&gt;"S",E211="",N(G211)=0),0,SUMIFS($G$16:$G$315,$E$16:$E$315,E211,$O$16:$O$315,"S"))</f>
        <v/>
      </c>
      <c r="U211">
        <f>IF(O211="C2",0,N(G211))</f>
        <v/>
      </c>
      <c r="V211">
        <f>IF(O211="C1",0,N(I211))</f>
        <v/>
      </c>
      <c r="W211">
        <f>IF(O211="C1",0,N(H211))</f>
        <v/>
      </c>
      <c r="X211">
        <f>IF(O211="C2",0,N(J211))</f>
        <v/>
      </c>
      <c r="Y211">
        <f>IF(OR(M211="",M211="OK"),0,1)</f>
        <v/>
      </c>
    </row>
    <row r="212">
      <c r="B212" s="21" t="n"/>
      <c r="C212" s="22" t="n"/>
      <c r="D212" s="14" t="n"/>
      <c r="E212" s="22" t="n"/>
      <c r="F212" s="14" t="n"/>
      <c r="G212" s="23" t="n"/>
      <c r="H212" s="23" t="n"/>
      <c r="I212" s="23" t="n"/>
      <c r="J212" s="23" t="n"/>
      <c r="K212" s="24">
        <f>IF(COUNT(G212:J212)=0,"",N($E$8)+SUM(G$16:G212)-SUM(I$16:I212))</f>
        <v/>
      </c>
      <c r="L212" s="24">
        <f>IF(COUNT(G212:J212)=0,"",N($E$9)+SUM(H$16:H212)-SUM(J$16:J212))</f>
        <v/>
      </c>
      <c r="M212" s="25">
        <f>IF(COUNT(G212:J212)=0,"",IF(B212="","Enter the date",IF(D212="","Enter who was paid or who paid",IF(F212="","Pick a head of account",IF(O212="?","Pick a head from the list",IF(AND(O212&lt;&gt;"C1",O212&lt;&gt;"C2",N(G212)+N(H212)&gt;0,N(I212)+N(J212)&gt;0),"Put money in and money out on separate rows",IF(K212&lt;0,"Cash in hand below zero: an entry is missing or wrong",IF(AND(O212="C1",ROUND(N(I212)-N(H212),2)&lt;&gt;0),"Cash deposited: cash out and bank in should be equal",IF(AND(O212="C2",ROUND(N(J212)-N(G212),2)&lt;&gt;0),"Cash withdrawn: bank out and cash in should be equal",IF(P212&gt;10000,"Cash paid to this party today is over ₹10,000: not deductible, s.36(4)",IF(Q212&gt;35000,"Cash freight to this transporter today is over ₹35,000: not deductible, s.36(6)",IF(R212&gt;10000,"Asset paid in cash over ₹10,000 today: left out of its cost, s.39(2)",IF(AND(O212="T",N(G212)&gt;=20000),"Loan of ₹20,000 or more taken in cash: barred, s.185",IF(AND(O212="L",N(I212)&gt;=20000),"Loan of ₹20,000 or more repaid in cash: barred, s.188",IF(S212&gt;=200000,"₹2,00,000 or more in cash from this party today: barred, s.186",IF(T212&gt;=200000,"₹2,00,000 or more in cash for this event or order: barred, s.186","OK"))))))))))))))))</f>
        <v/>
      </c>
      <c r="O212">
        <f>IF(F212="","",IFERROR(VLOOKUP(F212,Lists!$A$2:$B$22,2,FALSE),"?"))</f>
        <v/>
      </c>
      <c r="P212">
        <f>IF(OR(O212&lt;&gt;"E",N(I212)=0),0,SUMIFS($I$16:$I$315,$B$16:$B$315,B212,$D$16:$D$315,D212,$O$16:$O$315,"E"))</f>
        <v/>
      </c>
      <c r="Q212">
        <f>IF(OR(O212&lt;&gt;"F",N(I212)=0),0,SUMIFS($I$16:$I$315,$B$16:$B$315,B212,$D$16:$D$315,D212,$O$16:$O$315,"F"))</f>
        <v/>
      </c>
      <c r="R212">
        <f>IF(OR(O212&lt;&gt;"A",N(I212)=0),0,SUMIFS($I$16:$I$315,$B$16:$B$315,B212,$D$16:$D$315,D212,$O$16:$O$315,"A"))</f>
        <v/>
      </c>
      <c r="S212">
        <f>IF(OR(O212&lt;&gt;"S",N(G212)=0),0,SUMIFS($G$16:$G$315,$B$16:$B$315,B212,$D$16:$D$315,D212,$O$16:$O$315,"S"))</f>
        <v/>
      </c>
      <c r="T212">
        <f>IF(OR(O212&lt;&gt;"S",E212="",N(G212)=0),0,SUMIFS($G$16:$G$315,$E$16:$E$315,E212,$O$16:$O$315,"S"))</f>
        <v/>
      </c>
      <c r="U212">
        <f>IF(O212="C2",0,N(G212))</f>
        <v/>
      </c>
      <c r="V212">
        <f>IF(O212="C1",0,N(I212))</f>
        <v/>
      </c>
      <c r="W212">
        <f>IF(O212="C1",0,N(H212))</f>
        <v/>
      </c>
      <c r="X212">
        <f>IF(O212="C2",0,N(J212))</f>
        <v/>
      </c>
      <c r="Y212">
        <f>IF(OR(M212="",M212="OK"),0,1)</f>
        <v/>
      </c>
    </row>
    <row r="213">
      <c r="B213" s="21" t="n"/>
      <c r="C213" s="22" t="n"/>
      <c r="D213" s="14" t="n"/>
      <c r="E213" s="22" t="n"/>
      <c r="F213" s="14" t="n"/>
      <c r="G213" s="23" t="n"/>
      <c r="H213" s="23" t="n"/>
      <c r="I213" s="23" t="n"/>
      <c r="J213" s="23" t="n"/>
      <c r="K213" s="24">
        <f>IF(COUNT(G213:J213)=0,"",N($E$8)+SUM(G$16:G213)-SUM(I$16:I213))</f>
        <v/>
      </c>
      <c r="L213" s="24">
        <f>IF(COUNT(G213:J213)=0,"",N($E$9)+SUM(H$16:H213)-SUM(J$16:J213))</f>
        <v/>
      </c>
      <c r="M213" s="25">
        <f>IF(COUNT(G213:J213)=0,"",IF(B213="","Enter the date",IF(D213="","Enter who was paid or who paid",IF(F213="","Pick a head of account",IF(O213="?","Pick a head from the list",IF(AND(O213&lt;&gt;"C1",O213&lt;&gt;"C2",N(G213)+N(H213)&gt;0,N(I213)+N(J213)&gt;0),"Put money in and money out on separate rows",IF(K213&lt;0,"Cash in hand below zero: an entry is missing or wrong",IF(AND(O213="C1",ROUND(N(I213)-N(H213),2)&lt;&gt;0),"Cash deposited: cash out and bank in should be equal",IF(AND(O213="C2",ROUND(N(J213)-N(G213),2)&lt;&gt;0),"Cash withdrawn: bank out and cash in should be equal",IF(P213&gt;10000,"Cash paid to this party today is over ₹10,000: not deductible, s.36(4)",IF(Q213&gt;35000,"Cash freight to this transporter today is over ₹35,000: not deductible, s.36(6)",IF(R213&gt;10000,"Asset paid in cash over ₹10,000 today: left out of its cost, s.39(2)",IF(AND(O213="T",N(G213)&gt;=20000),"Loan of ₹20,000 or more taken in cash: barred, s.185",IF(AND(O213="L",N(I213)&gt;=20000),"Loan of ₹20,000 or more repaid in cash: barred, s.188",IF(S213&gt;=200000,"₹2,00,000 or more in cash from this party today: barred, s.186",IF(T213&gt;=200000,"₹2,00,000 or more in cash for this event or order: barred, s.186","OK"))))))))))))))))</f>
        <v/>
      </c>
      <c r="O213">
        <f>IF(F213="","",IFERROR(VLOOKUP(F213,Lists!$A$2:$B$22,2,FALSE),"?"))</f>
        <v/>
      </c>
      <c r="P213">
        <f>IF(OR(O213&lt;&gt;"E",N(I213)=0),0,SUMIFS($I$16:$I$315,$B$16:$B$315,B213,$D$16:$D$315,D213,$O$16:$O$315,"E"))</f>
        <v/>
      </c>
      <c r="Q213">
        <f>IF(OR(O213&lt;&gt;"F",N(I213)=0),0,SUMIFS($I$16:$I$315,$B$16:$B$315,B213,$D$16:$D$315,D213,$O$16:$O$315,"F"))</f>
        <v/>
      </c>
      <c r="R213">
        <f>IF(OR(O213&lt;&gt;"A",N(I213)=0),0,SUMIFS($I$16:$I$315,$B$16:$B$315,B213,$D$16:$D$315,D213,$O$16:$O$315,"A"))</f>
        <v/>
      </c>
      <c r="S213">
        <f>IF(OR(O213&lt;&gt;"S",N(G213)=0),0,SUMIFS($G$16:$G$315,$B$16:$B$315,B213,$D$16:$D$315,D213,$O$16:$O$315,"S"))</f>
        <v/>
      </c>
      <c r="T213">
        <f>IF(OR(O213&lt;&gt;"S",E213="",N(G213)=0),0,SUMIFS($G$16:$G$315,$E$16:$E$315,E213,$O$16:$O$315,"S"))</f>
        <v/>
      </c>
      <c r="U213">
        <f>IF(O213="C2",0,N(G213))</f>
        <v/>
      </c>
      <c r="V213">
        <f>IF(O213="C1",0,N(I213))</f>
        <v/>
      </c>
      <c r="W213">
        <f>IF(O213="C1",0,N(H213))</f>
        <v/>
      </c>
      <c r="X213">
        <f>IF(O213="C2",0,N(J213))</f>
        <v/>
      </c>
      <c r="Y213">
        <f>IF(OR(M213="",M213="OK"),0,1)</f>
        <v/>
      </c>
    </row>
    <row r="214">
      <c r="B214" s="21" t="n"/>
      <c r="C214" s="22" t="n"/>
      <c r="D214" s="14" t="n"/>
      <c r="E214" s="22" t="n"/>
      <c r="F214" s="14" t="n"/>
      <c r="G214" s="23" t="n"/>
      <c r="H214" s="23" t="n"/>
      <c r="I214" s="23" t="n"/>
      <c r="J214" s="23" t="n"/>
      <c r="K214" s="24">
        <f>IF(COUNT(G214:J214)=0,"",N($E$8)+SUM(G$16:G214)-SUM(I$16:I214))</f>
        <v/>
      </c>
      <c r="L214" s="24">
        <f>IF(COUNT(G214:J214)=0,"",N($E$9)+SUM(H$16:H214)-SUM(J$16:J214))</f>
        <v/>
      </c>
      <c r="M214" s="25">
        <f>IF(COUNT(G214:J214)=0,"",IF(B214="","Enter the date",IF(D214="","Enter who was paid or who paid",IF(F214="","Pick a head of account",IF(O214="?","Pick a head from the list",IF(AND(O214&lt;&gt;"C1",O214&lt;&gt;"C2",N(G214)+N(H214)&gt;0,N(I214)+N(J214)&gt;0),"Put money in and money out on separate rows",IF(K214&lt;0,"Cash in hand below zero: an entry is missing or wrong",IF(AND(O214="C1",ROUND(N(I214)-N(H214),2)&lt;&gt;0),"Cash deposited: cash out and bank in should be equal",IF(AND(O214="C2",ROUND(N(J214)-N(G214),2)&lt;&gt;0),"Cash withdrawn: bank out and cash in should be equal",IF(P214&gt;10000,"Cash paid to this party today is over ₹10,000: not deductible, s.36(4)",IF(Q214&gt;35000,"Cash freight to this transporter today is over ₹35,000: not deductible, s.36(6)",IF(R214&gt;10000,"Asset paid in cash over ₹10,000 today: left out of its cost, s.39(2)",IF(AND(O214="T",N(G214)&gt;=20000),"Loan of ₹20,000 or more taken in cash: barred, s.185",IF(AND(O214="L",N(I214)&gt;=20000),"Loan of ₹20,000 or more repaid in cash: barred, s.188",IF(S214&gt;=200000,"₹2,00,000 or more in cash from this party today: barred, s.186",IF(T214&gt;=200000,"₹2,00,000 or more in cash for this event or order: barred, s.186","OK"))))))))))))))))</f>
        <v/>
      </c>
      <c r="O214">
        <f>IF(F214="","",IFERROR(VLOOKUP(F214,Lists!$A$2:$B$22,2,FALSE),"?"))</f>
        <v/>
      </c>
      <c r="P214">
        <f>IF(OR(O214&lt;&gt;"E",N(I214)=0),0,SUMIFS($I$16:$I$315,$B$16:$B$315,B214,$D$16:$D$315,D214,$O$16:$O$315,"E"))</f>
        <v/>
      </c>
      <c r="Q214">
        <f>IF(OR(O214&lt;&gt;"F",N(I214)=0),0,SUMIFS($I$16:$I$315,$B$16:$B$315,B214,$D$16:$D$315,D214,$O$16:$O$315,"F"))</f>
        <v/>
      </c>
      <c r="R214">
        <f>IF(OR(O214&lt;&gt;"A",N(I214)=0),0,SUMIFS($I$16:$I$315,$B$16:$B$315,B214,$D$16:$D$315,D214,$O$16:$O$315,"A"))</f>
        <v/>
      </c>
      <c r="S214">
        <f>IF(OR(O214&lt;&gt;"S",N(G214)=0),0,SUMIFS($G$16:$G$315,$B$16:$B$315,B214,$D$16:$D$315,D214,$O$16:$O$315,"S"))</f>
        <v/>
      </c>
      <c r="T214">
        <f>IF(OR(O214&lt;&gt;"S",E214="",N(G214)=0),0,SUMIFS($G$16:$G$315,$E$16:$E$315,E214,$O$16:$O$315,"S"))</f>
        <v/>
      </c>
      <c r="U214">
        <f>IF(O214="C2",0,N(G214))</f>
        <v/>
      </c>
      <c r="V214">
        <f>IF(O214="C1",0,N(I214))</f>
        <v/>
      </c>
      <c r="W214">
        <f>IF(O214="C1",0,N(H214))</f>
        <v/>
      </c>
      <c r="X214">
        <f>IF(O214="C2",0,N(J214))</f>
        <v/>
      </c>
      <c r="Y214">
        <f>IF(OR(M214="",M214="OK"),0,1)</f>
        <v/>
      </c>
    </row>
    <row r="215">
      <c r="B215" s="21" t="n"/>
      <c r="C215" s="22" t="n"/>
      <c r="D215" s="14" t="n"/>
      <c r="E215" s="22" t="n"/>
      <c r="F215" s="14" t="n"/>
      <c r="G215" s="23" t="n"/>
      <c r="H215" s="23" t="n"/>
      <c r="I215" s="23" t="n"/>
      <c r="J215" s="23" t="n"/>
      <c r="K215" s="24">
        <f>IF(COUNT(G215:J215)=0,"",N($E$8)+SUM(G$16:G215)-SUM(I$16:I215))</f>
        <v/>
      </c>
      <c r="L215" s="24">
        <f>IF(COUNT(G215:J215)=0,"",N($E$9)+SUM(H$16:H215)-SUM(J$16:J215))</f>
        <v/>
      </c>
      <c r="M215" s="25">
        <f>IF(COUNT(G215:J215)=0,"",IF(B215="","Enter the date",IF(D215="","Enter who was paid or who paid",IF(F215="","Pick a head of account",IF(O215="?","Pick a head from the list",IF(AND(O215&lt;&gt;"C1",O215&lt;&gt;"C2",N(G215)+N(H215)&gt;0,N(I215)+N(J215)&gt;0),"Put money in and money out on separate rows",IF(K215&lt;0,"Cash in hand below zero: an entry is missing or wrong",IF(AND(O215="C1",ROUND(N(I215)-N(H215),2)&lt;&gt;0),"Cash deposited: cash out and bank in should be equal",IF(AND(O215="C2",ROUND(N(J215)-N(G215),2)&lt;&gt;0),"Cash withdrawn: bank out and cash in should be equal",IF(P215&gt;10000,"Cash paid to this party today is over ₹10,000: not deductible, s.36(4)",IF(Q215&gt;35000,"Cash freight to this transporter today is over ₹35,000: not deductible, s.36(6)",IF(R215&gt;10000,"Asset paid in cash over ₹10,000 today: left out of its cost, s.39(2)",IF(AND(O215="T",N(G215)&gt;=20000),"Loan of ₹20,000 or more taken in cash: barred, s.185",IF(AND(O215="L",N(I215)&gt;=20000),"Loan of ₹20,000 or more repaid in cash: barred, s.188",IF(S215&gt;=200000,"₹2,00,000 or more in cash from this party today: barred, s.186",IF(T215&gt;=200000,"₹2,00,000 or more in cash for this event or order: barred, s.186","OK"))))))))))))))))</f>
        <v/>
      </c>
      <c r="O215">
        <f>IF(F215="","",IFERROR(VLOOKUP(F215,Lists!$A$2:$B$22,2,FALSE),"?"))</f>
        <v/>
      </c>
      <c r="P215">
        <f>IF(OR(O215&lt;&gt;"E",N(I215)=0),0,SUMIFS($I$16:$I$315,$B$16:$B$315,B215,$D$16:$D$315,D215,$O$16:$O$315,"E"))</f>
        <v/>
      </c>
      <c r="Q215">
        <f>IF(OR(O215&lt;&gt;"F",N(I215)=0),0,SUMIFS($I$16:$I$315,$B$16:$B$315,B215,$D$16:$D$315,D215,$O$16:$O$315,"F"))</f>
        <v/>
      </c>
      <c r="R215">
        <f>IF(OR(O215&lt;&gt;"A",N(I215)=0),0,SUMIFS($I$16:$I$315,$B$16:$B$315,B215,$D$16:$D$315,D215,$O$16:$O$315,"A"))</f>
        <v/>
      </c>
      <c r="S215">
        <f>IF(OR(O215&lt;&gt;"S",N(G215)=0),0,SUMIFS($G$16:$G$315,$B$16:$B$315,B215,$D$16:$D$315,D215,$O$16:$O$315,"S"))</f>
        <v/>
      </c>
      <c r="T215">
        <f>IF(OR(O215&lt;&gt;"S",E215="",N(G215)=0),0,SUMIFS($G$16:$G$315,$E$16:$E$315,E215,$O$16:$O$315,"S"))</f>
        <v/>
      </c>
      <c r="U215">
        <f>IF(O215="C2",0,N(G215))</f>
        <v/>
      </c>
      <c r="V215">
        <f>IF(O215="C1",0,N(I215))</f>
        <v/>
      </c>
      <c r="W215">
        <f>IF(O215="C1",0,N(H215))</f>
        <v/>
      </c>
      <c r="X215">
        <f>IF(O215="C2",0,N(J215))</f>
        <v/>
      </c>
      <c r="Y215">
        <f>IF(OR(M215="",M215="OK"),0,1)</f>
        <v/>
      </c>
    </row>
    <row r="216">
      <c r="B216" s="21" t="n"/>
      <c r="C216" s="22" t="n"/>
      <c r="D216" s="14" t="n"/>
      <c r="E216" s="22" t="n"/>
      <c r="F216" s="14" t="n"/>
      <c r="G216" s="23" t="n"/>
      <c r="H216" s="23" t="n"/>
      <c r="I216" s="23" t="n"/>
      <c r="J216" s="23" t="n"/>
      <c r="K216" s="24">
        <f>IF(COUNT(G216:J216)=0,"",N($E$8)+SUM(G$16:G216)-SUM(I$16:I216))</f>
        <v/>
      </c>
      <c r="L216" s="24">
        <f>IF(COUNT(G216:J216)=0,"",N($E$9)+SUM(H$16:H216)-SUM(J$16:J216))</f>
        <v/>
      </c>
      <c r="M216" s="25">
        <f>IF(COUNT(G216:J216)=0,"",IF(B216="","Enter the date",IF(D216="","Enter who was paid or who paid",IF(F216="","Pick a head of account",IF(O216="?","Pick a head from the list",IF(AND(O216&lt;&gt;"C1",O216&lt;&gt;"C2",N(G216)+N(H216)&gt;0,N(I216)+N(J216)&gt;0),"Put money in and money out on separate rows",IF(K216&lt;0,"Cash in hand below zero: an entry is missing or wrong",IF(AND(O216="C1",ROUND(N(I216)-N(H216),2)&lt;&gt;0),"Cash deposited: cash out and bank in should be equal",IF(AND(O216="C2",ROUND(N(J216)-N(G216),2)&lt;&gt;0),"Cash withdrawn: bank out and cash in should be equal",IF(P216&gt;10000,"Cash paid to this party today is over ₹10,000: not deductible, s.36(4)",IF(Q216&gt;35000,"Cash freight to this transporter today is over ₹35,000: not deductible, s.36(6)",IF(R216&gt;10000,"Asset paid in cash over ₹10,000 today: left out of its cost, s.39(2)",IF(AND(O216="T",N(G216)&gt;=20000),"Loan of ₹20,000 or more taken in cash: barred, s.185",IF(AND(O216="L",N(I216)&gt;=20000),"Loan of ₹20,000 or more repaid in cash: barred, s.188",IF(S216&gt;=200000,"₹2,00,000 or more in cash from this party today: barred, s.186",IF(T216&gt;=200000,"₹2,00,000 or more in cash for this event or order: barred, s.186","OK"))))))))))))))))</f>
        <v/>
      </c>
      <c r="O216">
        <f>IF(F216="","",IFERROR(VLOOKUP(F216,Lists!$A$2:$B$22,2,FALSE),"?"))</f>
        <v/>
      </c>
      <c r="P216">
        <f>IF(OR(O216&lt;&gt;"E",N(I216)=0),0,SUMIFS($I$16:$I$315,$B$16:$B$315,B216,$D$16:$D$315,D216,$O$16:$O$315,"E"))</f>
        <v/>
      </c>
      <c r="Q216">
        <f>IF(OR(O216&lt;&gt;"F",N(I216)=0),0,SUMIFS($I$16:$I$315,$B$16:$B$315,B216,$D$16:$D$315,D216,$O$16:$O$315,"F"))</f>
        <v/>
      </c>
      <c r="R216">
        <f>IF(OR(O216&lt;&gt;"A",N(I216)=0),0,SUMIFS($I$16:$I$315,$B$16:$B$315,B216,$D$16:$D$315,D216,$O$16:$O$315,"A"))</f>
        <v/>
      </c>
      <c r="S216">
        <f>IF(OR(O216&lt;&gt;"S",N(G216)=0),0,SUMIFS($G$16:$G$315,$B$16:$B$315,B216,$D$16:$D$315,D216,$O$16:$O$315,"S"))</f>
        <v/>
      </c>
      <c r="T216">
        <f>IF(OR(O216&lt;&gt;"S",E216="",N(G216)=0),0,SUMIFS($G$16:$G$315,$E$16:$E$315,E216,$O$16:$O$315,"S"))</f>
        <v/>
      </c>
      <c r="U216">
        <f>IF(O216="C2",0,N(G216))</f>
        <v/>
      </c>
      <c r="V216">
        <f>IF(O216="C1",0,N(I216))</f>
        <v/>
      </c>
      <c r="W216">
        <f>IF(O216="C1",0,N(H216))</f>
        <v/>
      </c>
      <c r="X216">
        <f>IF(O216="C2",0,N(J216))</f>
        <v/>
      </c>
      <c r="Y216">
        <f>IF(OR(M216="",M216="OK"),0,1)</f>
        <v/>
      </c>
    </row>
    <row r="217">
      <c r="B217" s="21" t="n"/>
      <c r="C217" s="22" t="n"/>
      <c r="D217" s="14" t="n"/>
      <c r="E217" s="22" t="n"/>
      <c r="F217" s="14" t="n"/>
      <c r="G217" s="23" t="n"/>
      <c r="H217" s="23" t="n"/>
      <c r="I217" s="23" t="n"/>
      <c r="J217" s="23" t="n"/>
      <c r="K217" s="24">
        <f>IF(COUNT(G217:J217)=0,"",N($E$8)+SUM(G$16:G217)-SUM(I$16:I217))</f>
        <v/>
      </c>
      <c r="L217" s="24">
        <f>IF(COUNT(G217:J217)=0,"",N($E$9)+SUM(H$16:H217)-SUM(J$16:J217))</f>
        <v/>
      </c>
      <c r="M217" s="25">
        <f>IF(COUNT(G217:J217)=0,"",IF(B217="","Enter the date",IF(D217="","Enter who was paid or who paid",IF(F217="","Pick a head of account",IF(O217="?","Pick a head from the list",IF(AND(O217&lt;&gt;"C1",O217&lt;&gt;"C2",N(G217)+N(H217)&gt;0,N(I217)+N(J217)&gt;0),"Put money in and money out on separate rows",IF(K217&lt;0,"Cash in hand below zero: an entry is missing or wrong",IF(AND(O217="C1",ROUND(N(I217)-N(H217),2)&lt;&gt;0),"Cash deposited: cash out and bank in should be equal",IF(AND(O217="C2",ROUND(N(J217)-N(G217),2)&lt;&gt;0),"Cash withdrawn: bank out and cash in should be equal",IF(P217&gt;10000,"Cash paid to this party today is over ₹10,000: not deductible, s.36(4)",IF(Q217&gt;35000,"Cash freight to this transporter today is over ₹35,000: not deductible, s.36(6)",IF(R217&gt;10000,"Asset paid in cash over ₹10,000 today: left out of its cost, s.39(2)",IF(AND(O217="T",N(G217)&gt;=20000),"Loan of ₹20,000 or more taken in cash: barred, s.185",IF(AND(O217="L",N(I217)&gt;=20000),"Loan of ₹20,000 or more repaid in cash: barred, s.188",IF(S217&gt;=200000,"₹2,00,000 or more in cash from this party today: barred, s.186",IF(T217&gt;=200000,"₹2,00,000 or more in cash for this event or order: barred, s.186","OK"))))))))))))))))</f>
        <v/>
      </c>
      <c r="O217">
        <f>IF(F217="","",IFERROR(VLOOKUP(F217,Lists!$A$2:$B$22,2,FALSE),"?"))</f>
        <v/>
      </c>
      <c r="P217">
        <f>IF(OR(O217&lt;&gt;"E",N(I217)=0),0,SUMIFS($I$16:$I$315,$B$16:$B$315,B217,$D$16:$D$315,D217,$O$16:$O$315,"E"))</f>
        <v/>
      </c>
      <c r="Q217">
        <f>IF(OR(O217&lt;&gt;"F",N(I217)=0),0,SUMIFS($I$16:$I$315,$B$16:$B$315,B217,$D$16:$D$315,D217,$O$16:$O$315,"F"))</f>
        <v/>
      </c>
      <c r="R217">
        <f>IF(OR(O217&lt;&gt;"A",N(I217)=0),0,SUMIFS($I$16:$I$315,$B$16:$B$315,B217,$D$16:$D$315,D217,$O$16:$O$315,"A"))</f>
        <v/>
      </c>
      <c r="S217">
        <f>IF(OR(O217&lt;&gt;"S",N(G217)=0),0,SUMIFS($G$16:$G$315,$B$16:$B$315,B217,$D$16:$D$315,D217,$O$16:$O$315,"S"))</f>
        <v/>
      </c>
      <c r="T217">
        <f>IF(OR(O217&lt;&gt;"S",E217="",N(G217)=0),0,SUMIFS($G$16:$G$315,$E$16:$E$315,E217,$O$16:$O$315,"S"))</f>
        <v/>
      </c>
      <c r="U217">
        <f>IF(O217="C2",0,N(G217))</f>
        <v/>
      </c>
      <c r="V217">
        <f>IF(O217="C1",0,N(I217))</f>
        <v/>
      </c>
      <c r="W217">
        <f>IF(O217="C1",0,N(H217))</f>
        <v/>
      </c>
      <c r="X217">
        <f>IF(O217="C2",0,N(J217))</f>
        <v/>
      </c>
      <c r="Y217">
        <f>IF(OR(M217="",M217="OK"),0,1)</f>
        <v/>
      </c>
    </row>
    <row r="218">
      <c r="B218" s="21" t="n"/>
      <c r="C218" s="22" t="n"/>
      <c r="D218" s="14" t="n"/>
      <c r="E218" s="22" t="n"/>
      <c r="F218" s="14" t="n"/>
      <c r="G218" s="23" t="n"/>
      <c r="H218" s="23" t="n"/>
      <c r="I218" s="23" t="n"/>
      <c r="J218" s="23" t="n"/>
      <c r="K218" s="24">
        <f>IF(COUNT(G218:J218)=0,"",N($E$8)+SUM(G$16:G218)-SUM(I$16:I218))</f>
        <v/>
      </c>
      <c r="L218" s="24">
        <f>IF(COUNT(G218:J218)=0,"",N($E$9)+SUM(H$16:H218)-SUM(J$16:J218))</f>
        <v/>
      </c>
      <c r="M218" s="25">
        <f>IF(COUNT(G218:J218)=0,"",IF(B218="","Enter the date",IF(D218="","Enter who was paid or who paid",IF(F218="","Pick a head of account",IF(O218="?","Pick a head from the list",IF(AND(O218&lt;&gt;"C1",O218&lt;&gt;"C2",N(G218)+N(H218)&gt;0,N(I218)+N(J218)&gt;0),"Put money in and money out on separate rows",IF(K218&lt;0,"Cash in hand below zero: an entry is missing or wrong",IF(AND(O218="C1",ROUND(N(I218)-N(H218),2)&lt;&gt;0),"Cash deposited: cash out and bank in should be equal",IF(AND(O218="C2",ROUND(N(J218)-N(G218),2)&lt;&gt;0),"Cash withdrawn: bank out and cash in should be equal",IF(P218&gt;10000,"Cash paid to this party today is over ₹10,000: not deductible, s.36(4)",IF(Q218&gt;35000,"Cash freight to this transporter today is over ₹35,000: not deductible, s.36(6)",IF(R218&gt;10000,"Asset paid in cash over ₹10,000 today: left out of its cost, s.39(2)",IF(AND(O218="T",N(G218)&gt;=20000),"Loan of ₹20,000 or more taken in cash: barred, s.185",IF(AND(O218="L",N(I218)&gt;=20000),"Loan of ₹20,000 or more repaid in cash: barred, s.188",IF(S218&gt;=200000,"₹2,00,000 or more in cash from this party today: barred, s.186",IF(T218&gt;=200000,"₹2,00,000 or more in cash for this event or order: barred, s.186","OK"))))))))))))))))</f>
        <v/>
      </c>
      <c r="O218">
        <f>IF(F218="","",IFERROR(VLOOKUP(F218,Lists!$A$2:$B$22,2,FALSE),"?"))</f>
        <v/>
      </c>
      <c r="P218">
        <f>IF(OR(O218&lt;&gt;"E",N(I218)=0),0,SUMIFS($I$16:$I$315,$B$16:$B$315,B218,$D$16:$D$315,D218,$O$16:$O$315,"E"))</f>
        <v/>
      </c>
      <c r="Q218">
        <f>IF(OR(O218&lt;&gt;"F",N(I218)=0),0,SUMIFS($I$16:$I$315,$B$16:$B$315,B218,$D$16:$D$315,D218,$O$16:$O$315,"F"))</f>
        <v/>
      </c>
      <c r="R218">
        <f>IF(OR(O218&lt;&gt;"A",N(I218)=0),0,SUMIFS($I$16:$I$315,$B$16:$B$315,B218,$D$16:$D$315,D218,$O$16:$O$315,"A"))</f>
        <v/>
      </c>
      <c r="S218">
        <f>IF(OR(O218&lt;&gt;"S",N(G218)=0),0,SUMIFS($G$16:$G$315,$B$16:$B$315,B218,$D$16:$D$315,D218,$O$16:$O$315,"S"))</f>
        <v/>
      </c>
      <c r="T218">
        <f>IF(OR(O218&lt;&gt;"S",E218="",N(G218)=0),0,SUMIFS($G$16:$G$315,$E$16:$E$315,E218,$O$16:$O$315,"S"))</f>
        <v/>
      </c>
      <c r="U218">
        <f>IF(O218="C2",0,N(G218))</f>
        <v/>
      </c>
      <c r="V218">
        <f>IF(O218="C1",0,N(I218))</f>
        <v/>
      </c>
      <c r="W218">
        <f>IF(O218="C1",0,N(H218))</f>
        <v/>
      </c>
      <c r="X218">
        <f>IF(O218="C2",0,N(J218))</f>
        <v/>
      </c>
      <c r="Y218">
        <f>IF(OR(M218="",M218="OK"),0,1)</f>
        <v/>
      </c>
    </row>
    <row r="219">
      <c r="B219" s="21" t="n"/>
      <c r="C219" s="22" t="n"/>
      <c r="D219" s="14" t="n"/>
      <c r="E219" s="22" t="n"/>
      <c r="F219" s="14" t="n"/>
      <c r="G219" s="23" t="n"/>
      <c r="H219" s="23" t="n"/>
      <c r="I219" s="23" t="n"/>
      <c r="J219" s="23" t="n"/>
      <c r="K219" s="24">
        <f>IF(COUNT(G219:J219)=0,"",N($E$8)+SUM(G$16:G219)-SUM(I$16:I219))</f>
        <v/>
      </c>
      <c r="L219" s="24">
        <f>IF(COUNT(G219:J219)=0,"",N($E$9)+SUM(H$16:H219)-SUM(J$16:J219))</f>
        <v/>
      </c>
      <c r="M219" s="25">
        <f>IF(COUNT(G219:J219)=0,"",IF(B219="","Enter the date",IF(D219="","Enter who was paid or who paid",IF(F219="","Pick a head of account",IF(O219="?","Pick a head from the list",IF(AND(O219&lt;&gt;"C1",O219&lt;&gt;"C2",N(G219)+N(H219)&gt;0,N(I219)+N(J219)&gt;0),"Put money in and money out on separate rows",IF(K219&lt;0,"Cash in hand below zero: an entry is missing or wrong",IF(AND(O219="C1",ROUND(N(I219)-N(H219),2)&lt;&gt;0),"Cash deposited: cash out and bank in should be equal",IF(AND(O219="C2",ROUND(N(J219)-N(G219),2)&lt;&gt;0),"Cash withdrawn: bank out and cash in should be equal",IF(P219&gt;10000,"Cash paid to this party today is over ₹10,000: not deductible, s.36(4)",IF(Q219&gt;35000,"Cash freight to this transporter today is over ₹35,000: not deductible, s.36(6)",IF(R219&gt;10000,"Asset paid in cash over ₹10,000 today: left out of its cost, s.39(2)",IF(AND(O219="T",N(G219)&gt;=20000),"Loan of ₹20,000 or more taken in cash: barred, s.185",IF(AND(O219="L",N(I219)&gt;=20000),"Loan of ₹20,000 or more repaid in cash: barred, s.188",IF(S219&gt;=200000,"₹2,00,000 or more in cash from this party today: barred, s.186",IF(T219&gt;=200000,"₹2,00,000 or more in cash for this event or order: barred, s.186","OK"))))))))))))))))</f>
        <v/>
      </c>
      <c r="O219">
        <f>IF(F219="","",IFERROR(VLOOKUP(F219,Lists!$A$2:$B$22,2,FALSE),"?"))</f>
        <v/>
      </c>
      <c r="P219">
        <f>IF(OR(O219&lt;&gt;"E",N(I219)=0),0,SUMIFS($I$16:$I$315,$B$16:$B$315,B219,$D$16:$D$315,D219,$O$16:$O$315,"E"))</f>
        <v/>
      </c>
      <c r="Q219">
        <f>IF(OR(O219&lt;&gt;"F",N(I219)=0),0,SUMIFS($I$16:$I$315,$B$16:$B$315,B219,$D$16:$D$315,D219,$O$16:$O$315,"F"))</f>
        <v/>
      </c>
      <c r="R219">
        <f>IF(OR(O219&lt;&gt;"A",N(I219)=0),0,SUMIFS($I$16:$I$315,$B$16:$B$315,B219,$D$16:$D$315,D219,$O$16:$O$315,"A"))</f>
        <v/>
      </c>
      <c r="S219">
        <f>IF(OR(O219&lt;&gt;"S",N(G219)=0),0,SUMIFS($G$16:$G$315,$B$16:$B$315,B219,$D$16:$D$315,D219,$O$16:$O$315,"S"))</f>
        <v/>
      </c>
      <c r="T219">
        <f>IF(OR(O219&lt;&gt;"S",E219="",N(G219)=0),0,SUMIFS($G$16:$G$315,$E$16:$E$315,E219,$O$16:$O$315,"S"))</f>
        <v/>
      </c>
      <c r="U219">
        <f>IF(O219="C2",0,N(G219))</f>
        <v/>
      </c>
      <c r="V219">
        <f>IF(O219="C1",0,N(I219))</f>
        <v/>
      </c>
      <c r="W219">
        <f>IF(O219="C1",0,N(H219))</f>
        <v/>
      </c>
      <c r="X219">
        <f>IF(O219="C2",0,N(J219))</f>
        <v/>
      </c>
      <c r="Y219">
        <f>IF(OR(M219="",M219="OK"),0,1)</f>
        <v/>
      </c>
    </row>
    <row r="220">
      <c r="B220" s="21" t="n"/>
      <c r="C220" s="22" t="n"/>
      <c r="D220" s="14" t="n"/>
      <c r="E220" s="22" t="n"/>
      <c r="F220" s="14" t="n"/>
      <c r="G220" s="23" t="n"/>
      <c r="H220" s="23" t="n"/>
      <c r="I220" s="23" t="n"/>
      <c r="J220" s="23" t="n"/>
      <c r="K220" s="24">
        <f>IF(COUNT(G220:J220)=0,"",N($E$8)+SUM(G$16:G220)-SUM(I$16:I220))</f>
        <v/>
      </c>
      <c r="L220" s="24">
        <f>IF(COUNT(G220:J220)=0,"",N($E$9)+SUM(H$16:H220)-SUM(J$16:J220))</f>
        <v/>
      </c>
      <c r="M220" s="25">
        <f>IF(COUNT(G220:J220)=0,"",IF(B220="","Enter the date",IF(D220="","Enter who was paid or who paid",IF(F220="","Pick a head of account",IF(O220="?","Pick a head from the list",IF(AND(O220&lt;&gt;"C1",O220&lt;&gt;"C2",N(G220)+N(H220)&gt;0,N(I220)+N(J220)&gt;0),"Put money in and money out on separate rows",IF(K220&lt;0,"Cash in hand below zero: an entry is missing or wrong",IF(AND(O220="C1",ROUND(N(I220)-N(H220),2)&lt;&gt;0),"Cash deposited: cash out and bank in should be equal",IF(AND(O220="C2",ROUND(N(J220)-N(G220),2)&lt;&gt;0),"Cash withdrawn: bank out and cash in should be equal",IF(P220&gt;10000,"Cash paid to this party today is over ₹10,000: not deductible, s.36(4)",IF(Q220&gt;35000,"Cash freight to this transporter today is over ₹35,000: not deductible, s.36(6)",IF(R220&gt;10000,"Asset paid in cash over ₹10,000 today: left out of its cost, s.39(2)",IF(AND(O220="T",N(G220)&gt;=20000),"Loan of ₹20,000 or more taken in cash: barred, s.185",IF(AND(O220="L",N(I220)&gt;=20000),"Loan of ₹20,000 or more repaid in cash: barred, s.188",IF(S220&gt;=200000,"₹2,00,000 or more in cash from this party today: barred, s.186",IF(T220&gt;=200000,"₹2,00,000 or more in cash for this event or order: barred, s.186","OK"))))))))))))))))</f>
        <v/>
      </c>
      <c r="O220">
        <f>IF(F220="","",IFERROR(VLOOKUP(F220,Lists!$A$2:$B$22,2,FALSE),"?"))</f>
        <v/>
      </c>
      <c r="P220">
        <f>IF(OR(O220&lt;&gt;"E",N(I220)=0),0,SUMIFS($I$16:$I$315,$B$16:$B$315,B220,$D$16:$D$315,D220,$O$16:$O$315,"E"))</f>
        <v/>
      </c>
      <c r="Q220">
        <f>IF(OR(O220&lt;&gt;"F",N(I220)=0),0,SUMIFS($I$16:$I$315,$B$16:$B$315,B220,$D$16:$D$315,D220,$O$16:$O$315,"F"))</f>
        <v/>
      </c>
      <c r="R220">
        <f>IF(OR(O220&lt;&gt;"A",N(I220)=0),0,SUMIFS($I$16:$I$315,$B$16:$B$315,B220,$D$16:$D$315,D220,$O$16:$O$315,"A"))</f>
        <v/>
      </c>
      <c r="S220">
        <f>IF(OR(O220&lt;&gt;"S",N(G220)=0),0,SUMIFS($G$16:$G$315,$B$16:$B$315,B220,$D$16:$D$315,D220,$O$16:$O$315,"S"))</f>
        <v/>
      </c>
      <c r="T220">
        <f>IF(OR(O220&lt;&gt;"S",E220="",N(G220)=0),0,SUMIFS($G$16:$G$315,$E$16:$E$315,E220,$O$16:$O$315,"S"))</f>
        <v/>
      </c>
      <c r="U220">
        <f>IF(O220="C2",0,N(G220))</f>
        <v/>
      </c>
      <c r="V220">
        <f>IF(O220="C1",0,N(I220))</f>
        <v/>
      </c>
      <c r="W220">
        <f>IF(O220="C1",0,N(H220))</f>
        <v/>
      </c>
      <c r="X220">
        <f>IF(O220="C2",0,N(J220))</f>
        <v/>
      </c>
      <c r="Y220">
        <f>IF(OR(M220="",M220="OK"),0,1)</f>
        <v/>
      </c>
    </row>
    <row r="221">
      <c r="B221" s="21" t="n"/>
      <c r="C221" s="22" t="n"/>
      <c r="D221" s="14" t="n"/>
      <c r="E221" s="22" t="n"/>
      <c r="F221" s="14" t="n"/>
      <c r="G221" s="23" t="n"/>
      <c r="H221" s="23" t="n"/>
      <c r="I221" s="23" t="n"/>
      <c r="J221" s="23" t="n"/>
      <c r="K221" s="24">
        <f>IF(COUNT(G221:J221)=0,"",N($E$8)+SUM(G$16:G221)-SUM(I$16:I221))</f>
        <v/>
      </c>
      <c r="L221" s="24">
        <f>IF(COUNT(G221:J221)=0,"",N($E$9)+SUM(H$16:H221)-SUM(J$16:J221))</f>
        <v/>
      </c>
      <c r="M221" s="25">
        <f>IF(COUNT(G221:J221)=0,"",IF(B221="","Enter the date",IF(D221="","Enter who was paid or who paid",IF(F221="","Pick a head of account",IF(O221="?","Pick a head from the list",IF(AND(O221&lt;&gt;"C1",O221&lt;&gt;"C2",N(G221)+N(H221)&gt;0,N(I221)+N(J221)&gt;0),"Put money in and money out on separate rows",IF(K221&lt;0,"Cash in hand below zero: an entry is missing or wrong",IF(AND(O221="C1",ROUND(N(I221)-N(H221),2)&lt;&gt;0),"Cash deposited: cash out and bank in should be equal",IF(AND(O221="C2",ROUND(N(J221)-N(G221),2)&lt;&gt;0),"Cash withdrawn: bank out and cash in should be equal",IF(P221&gt;10000,"Cash paid to this party today is over ₹10,000: not deductible, s.36(4)",IF(Q221&gt;35000,"Cash freight to this transporter today is over ₹35,000: not deductible, s.36(6)",IF(R221&gt;10000,"Asset paid in cash over ₹10,000 today: left out of its cost, s.39(2)",IF(AND(O221="T",N(G221)&gt;=20000),"Loan of ₹20,000 or more taken in cash: barred, s.185",IF(AND(O221="L",N(I221)&gt;=20000),"Loan of ₹20,000 or more repaid in cash: barred, s.188",IF(S221&gt;=200000,"₹2,00,000 or more in cash from this party today: barred, s.186",IF(T221&gt;=200000,"₹2,00,000 or more in cash for this event or order: barred, s.186","OK"))))))))))))))))</f>
        <v/>
      </c>
      <c r="O221">
        <f>IF(F221="","",IFERROR(VLOOKUP(F221,Lists!$A$2:$B$22,2,FALSE),"?"))</f>
        <v/>
      </c>
      <c r="P221">
        <f>IF(OR(O221&lt;&gt;"E",N(I221)=0),0,SUMIFS($I$16:$I$315,$B$16:$B$315,B221,$D$16:$D$315,D221,$O$16:$O$315,"E"))</f>
        <v/>
      </c>
      <c r="Q221">
        <f>IF(OR(O221&lt;&gt;"F",N(I221)=0),0,SUMIFS($I$16:$I$315,$B$16:$B$315,B221,$D$16:$D$315,D221,$O$16:$O$315,"F"))</f>
        <v/>
      </c>
      <c r="R221">
        <f>IF(OR(O221&lt;&gt;"A",N(I221)=0),0,SUMIFS($I$16:$I$315,$B$16:$B$315,B221,$D$16:$D$315,D221,$O$16:$O$315,"A"))</f>
        <v/>
      </c>
      <c r="S221">
        <f>IF(OR(O221&lt;&gt;"S",N(G221)=0),0,SUMIFS($G$16:$G$315,$B$16:$B$315,B221,$D$16:$D$315,D221,$O$16:$O$315,"S"))</f>
        <v/>
      </c>
      <c r="T221">
        <f>IF(OR(O221&lt;&gt;"S",E221="",N(G221)=0),0,SUMIFS($G$16:$G$315,$E$16:$E$315,E221,$O$16:$O$315,"S"))</f>
        <v/>
      </c>
      <c r="U221">
        <f>IF(O221="C2",0,N(G221))</f>
        <v/>
      </c>
      <c r="V221">
        <f>IF(O221="C1",0,N(I221))</f>
        <v/>
      </c>
      <c r="W221">
        <f>IF(O221="C1",0,N(H221))</f>
        <v/>
      </c>
      <c r="X221">
        <f>IF(O221="C2",0,N(J221))</f>
        <v/>
      </c>
      <c r="Y221">
        <f>IF(OR(M221="",M221="OK"),0,1)</f>
        <v/>
      </c>
    </row>
    <row r="222">
      <c r="B222" s="21" t="n"/>
      <c r="C222" s="22" t="n"/>
      <c r="D222" s="14" t="n"/>
      <c r="E222" s="22" t="n"/>
      <c r="F222" s="14" t="n"/>
      <c r="G222" s="23" t="n"/>
      <c r="H222" s="23" t="n"/>
      <c r="I222" s="23" t="n"/>
      <c r="J222" s="23" t="n"/>
      <c r="K222" s="24">
        <f>IF(COUNT(G222:J222)=0,"",N($E$8)+SUM(G$16:G222)-SUM(I$16:I222))</f>
        <v/>
      </c>
      <c r="L222" s="24">
        <f>IF(COUNT(G222:J222)=0,"",N($E$9)+SUM(H$16:H222)-SUM(J$16:J222))</f>
        <v/>
      </c>
      <c r="M222" s="25">
        <f>IF(COUNT(G222:J222)=0,"",IF(B222="","Enter the date",IF(D222="","Enter who was paid or who paid",IF(F222="","Pick a head of account",IF(O222="?","Pick a head from the list",IF(AND(O222&lt;&gt;"C1",O222&lt;&gt;"C2",N(G222)+N(H222)&gt;0,N(I222)+N(J222)&gt;0),"Put money in and money out on separate rows",IF(K222&lt;0,"Cash in hand below zero: an entry is missing or wrong",IF(AND(O222="C1",ROUND(N(I222)-N(H222),2)&lt;&gt;0),"Cash deposited: cash out and bank in should be equal",IF(AND(O222="C2",ROUND(N(J222)-N(G222),2)&lt;&gt;0),"Cash withdrawn: bank out and cash in should be equal",IF(P222&gt;10000,"Cash paid to this party today is over ₹10,000: not deductible, s.36(4)",IF(Q222&gt;35000,"Cash freight to this transporter today is over ₹35,000: not deductible, s.36(6)",IF(R222&gt;10000,"Asset paid in cash over ₹10,000 today: left out of its cost, s.39(2)",IF(AND(O222="T",N(G222)&gt;=20000),"Loan of ₹20,000 or more taken in cash: barred, s.185",IF(AND(O222="L",N(I222)&gt;=20000),"Loan of ₹20,000 or more repaid in cash: barred, s.188",IF(S222&gt;=200000,"₹2,00,000 or more in cash from this party today: barred, s.186",IF(T222&gt;=200000,"₹2,00,000 or more in cash for this event or order: barred, s.186","OK"))))))))))))))))</f>
        <v/>
      </c>
      <c r="O222">
        <f>IF(F222="","",IFERROR(VLOOKUP(F222,Lists!$A$2:$B$22,2,FALSE),"?"))</f>
        <v/>
      </c>
      <c r="P222">
        <f>IF(OR(O222&lt;&gt;"E",N(I222)=0),0,SUMIFS($I$16:$I$315,$B$16:$B$315,B222,$D$16:$D$315,D222,$O$16:$O$315,"E"))</f>
        <v/>
      </c>
      <c r="Q222">
        <f>IF(OR(O222&lt;&gt;"F",N(I222)=0),0,SUMIFS($I$16:$I$315,$B$16:$B$315,B222,$D$16:$D$315,D222,$O$16:$O$315,"F"))</f>
        <v/>
      </c>
      <c r="R222">
        <f>IF(OR(O222&lt;&gt;"A",N(I222)=0),0,SUMIFS($I$16:$I$315,$B$16:$B$315,B222,$D$16:$D$315,D222,$O$16:$O$315,"A"))</f>
        <v/>
      </c>
      <c r="S222">
        <f>IF(OR(O222&lt;&gt;"S",N(G222)=0),0,SUMIFS($G$16:$G$315,$B$16:$B$315,B222,$D$16:$D$315,D222,$O$16:$O$315,"S"))</f>
        <v/>
      </c>
      <c r="T222">
        <f>IF(OR(O222&lt;&gt;"S",E222="",N(G222)=0),0,SUMIFS($G$16:$G$315,$E$16:$E$315,E222,$O$16:$O$315,"S"))</f>
        <v/>
      </c>
      <c r="U222">
        <f>IF(O222="C2",0,N(G222))</f>
        <v/>
      </c>
      <c r="V222">
        <f>IF(O222="C1",0,N(I222))</f>
        <v/>
      </c>
      <c r="W222">
        <f>IF(O222="C1",0,N(H222))</f>
        <v/>
      </c>
      <c r="X222">
        <f>IF(O222="C2",0,N(J222))</f>
        <v/>
      </c>
      <c r="Y222">
        <f>IF(OR(M222="",M222="OK"),0,1)</f>
        <v/>
      </c>
    </row>
    <row r="223">
      <c r="B223" s="21" t="n"/>
      <c r="C223" s="22" t="n"/>
      <c r="D223" s="14" t="n"/>
      <c r="E223" s="22" t="n"/>
      <c r="F223" s="14" t="n"/>
      <c r="G223" s="23" t="n"/>
      <c r="H223" s="23" t="n"/>
      <c r="I223" s="23" t="n"/>
      <c r="J223" s="23" t="n"/>
      <c r="K223" s="24">
        <f>IF(COUNT(G223:J223)=0,"",N($E$8)+SUM(G$16:G223)-SUM(I$16:I223))</f>
        <v/>
      </c>
      <c r="L223" s="24">
        <f>IF(COUNT(G223:J223)=0,"",N($E$9)+SUM(H$16:H223)-SUM(J$16:J223))</f>
        <v/>
      </c>
      <c r="M223" s="25">
        <f>IF(COUNT(G223:J223)=0,"",IF(B223="","Enter the date",IF(D223="","Enter who was paid or who paid",IF(F223="","Pick a head of account",IF(O223="?","Pick a head from the list",IF(AND(O223&lt;&gt;"C1",O223&lt;&gt;"C2",N(G223)+N(H223)&gt;0,N(I223)+N(J223)&gt;0),"Put money in and money out on separate rows",IF(K223&lt;0,"Cash in hand below zero: an entry is missing or wrong",IF(AND(O223="C1",ROUND(N(I223)-N(H223),2)&lt;&gt;0),"Cash deposited: cash out and bank in should be equal",IF(AND(O223="C2",ROUND(N(J223)-N(G223),2)&lt;&gt;0),"Cash withdrawn: bank out and cash in should be equal",IF(P223&gt;10000,"Cash paid to this party today is over ₹10,000: not deductible, s.36(4)",IF(Q223&gt;35000,"Cash freight to this transporter today is over ₹35,000: not deductible, s.36(6)",IF(R223&gt;10000,"Asset paid in cash over ₹10,000 today: left out of its cost, s.39(2)",IF(AND(O223="T",N(G223)&gt;=20000),"Loan of ₹20,000 or more taken in cash: barred, s.185",IF(AND(O223="L",N(I223)&gt;=20000),"Loan of ₹20,000 or more repaid in cash: barred, s.188",IF(S223&gt;=200000,"₹2,00,000 or more in cash from this party today: barred, s.186",IF(T223&gt;=200000,"₹2,00,000 or more in cash for this event or order: barred, s.186","OK"))))))))))))))))</f>
        <v/>
      </c>
      <c r="O223">
        <f>IF(F223="","",IFERROR(VLOOKUP(F223,Lists!$A$2:$B$22,2,FALSE),"?"))</f>
        <v/>
      </c>
      <c r="P223">
        <f>IF(OR(O223&lt;&gt;"E",N(I223)=0),0,SUMIFS($I$16:$I$315,$B$16:$B$315,B223,$D$16:$D$315,D223,$O$16:$O$315,"E"))</f>
        <v/>
      </c>
      <c r="Q223">
        <f>IF(OR(O223&lt;&gt;"F",N(I223)=0),0,SUMIFS($I$16:$I$315,$B$16:$B$315,B223,$D$16:$D$315,D223,$O$16:$O$315,"F"))</f>
        <v/>
      </c>
      <c r="R223">
        <f>IF(OR(O223&lt;&gt;"A",N(I223)=0),0,SUMIFS($I$16:$I$315,$B$16:$B$315,B223,$D$16:$D$315,D223,$O$16:$O$315,"A"))</f>
        <v/>
      </c>
      <c r="S223">
        <f>IF(OR(O223&lt;&gt;"S",N(G223)=0),0,SUMIFS($G$16:$G$315,$B$16:$B$315,B223,$D$16:$D$315,D223,$O$16:$O$315,"S"))</f>
        <v/>
      </c>
      <c r="T223">
        <f>IF(OR(O223&lt;&gt;"S",E223="",N(G223)=0),0,SUMIFS($G$16:$G$315,$E$16:$E$315,E223,$O$16:$O$315,"S"))</f>
        <v/>
      </c>
      <c r="U223">
        <f>IF(O223="C2",0,N(G223))</f>
        <v/>
      </c>
      <c r="V223">
        <f>IF(O223="C1",0,N(I223))</f>
        <v/>
      </c>
      <c r="W223">
        <f>IF(O223="C1",0,N(H223))</f>
        <v/>
      </c>
      <c r="X223">
        <f>IF(O223="C2",0,N(J223))</f>
        <v/>
      </c>
      <c r="Y223">
        <f>IF(OR(M223="",M223="OK"),0,1)</f>
        <v/>
      </c>
    </row>
    <row r="224">
      <c r="B224" s="21" t="n"/>
      <c r="C224" s="22" t="n"/>
      <c r="D224" s="14" t="n"/>
      <c r="E224" s="22" t="n"/>
      <c r="F224" s="14" t="n"/>
      <c r="G224" s="23" t="n"/>
      <c r="H224" s="23" t="n"/>
      <c r="I224" s="23" t="n"/>
      <c r="J224" s="23" t="n"/>
      <c r="K224" s="24">
        <f>IF(COUNT(G224:J224)=0,"",N($E$8)+SUM(G$16:G224)-SUM(I$16:I224))</f>
        <v/>
      </c>
      <c r="L224" s="24">
        <f>IF(COUNT(G224:J224)=0,"",N($E$9)+SUM(H$16:H224)-SUM(J$16:J224))</f>
        <v/>
      </c>
      <c r="M224" s="25">
        <f>IF(COUNT(G224:J224)=0,"",IF(B224="","Enter the date",IF(D224="","Enter who was paid or who paid",IF(F224="","Pick a head of account",IF(O224="?","Pick a head from the list",IF(AND(O224&lt;&gt;"C1",O224&lt;&gt;"C2",N(G224)+N(H224)&gt;0,N(I224)+N(J224)&gt;0),"Put money in and money out on separate rows",IF(K224&lt;0,"Cash in hand below zero: an entry is missing or wrong",IF(AND(O224="C1",ROUND(N(I224)-N(H224),2)&lt;&gt;0),"Cash deposited: cash out and bank in should be equal",IF(AND(O224="C2",ROUND(N(J224)-N(G224),2)&lt;&gt;0),"Cash withdrawn: bank out and cash in should be equal",IF(P224&gt;10000,"Cash paid to this party today is over ₹10,000: not deductible, s.36(4)",IF(Q224&gt;35000,"Cash freight to this transporter today is over ₹35,000: not deductible, s.36(6)",IF(R224&gt;10000,"Asset paid in cash over ₹10,000 today: left out of its cost, s.39(2)",IF(AND(O224="T",N(G224)&gt;=20000),"Loan of ₹20,000 or more taken in cash: barred, s.185",IF(AND(O224="L",N(I224)&gt;=20000),"Loan of ₹20,000 or more repaid in cash: barred, s.188",IF(S224&gt;=200000,"₹2,00,000 or more in cash from this party today: barred, s.186",IF(T224&gt;=200000,"₹2,00,000 or more in cash for this event or order: barred, s.186","OK"))))))))))))))))</f>
        <v/>
      </c>
      <c r="O224">
        <f>IF(F224="","",IFERROR(VLOOKUP(F224,Lists!$A$2:$B$22,2,FALSE),"?"))</f>
        <v/>
      </c>
      <c r="P224">
        <f>IF(OR(O224&lt;&gt;"E",N(I224)=0),0,SUMIFS($I$16:$I$315,$B$16:$B$315,B224,$D$16:$D$315,D224,$O$16:$O$315,"E"))</f>
        <v/>
      </c>
      <c r="Q224">
        <f>IF(OR(O224&lt;&gt;"F",N(I224)=0),0,SUMIFS($I$16:$I$315,$B$16:$B$315,B224,$D$16:$D$315,D224,$O$16:$O$315,"F"))</f>
        <v/>
      </c>
      <c r="R224">
        <f>IF(OR(O224&lt;&gt;"A",N(I224)=0),0,SUMIFS($I$16:$I$315,$B$16:$B$315,B224,$D$16:$D$315,D224,$O$16:$O$315,"A"))</f>
        <v/>
      </c>
      <c r="S224">
        <f>IF(OR(O224&lt;&gt;"S",N(G224)=0),0,SUMIFS($G$16:$G$315,$B$16:$B$315,B224,$D$16:$D$315,D224,$O$16:$O$315,"S"))</f>
        <v/>
      </c>
      <c r="T224">
        <f>IF(OR(O224&lt;&gt;"S",E224="",N(G224)=0),0,SUMIFS($G$16:$G$315,$E$16:$E$315,E224,$O$16:$O$315,"S"))</f>
        <v/>
      </c>
      <c r="U224">
        <f>IF(O224="C2",0,N(G224))</f>
        <v/>
      </c>
      <c r="V224">
        <f>IF(O224="C1",0,N(I224))</f>
        <v/>
      </c>
      <c r="W224">
        <f>IF(O224="C1",0,N(H224))</f>
        <v/>
      </c>
      <c r="X224">
        <f>IF(O224="C2",0,N(J224))</f>
        <v/>
      </c>
      <c r="Y224">
        <f>IF(OR(M224="",M224="OK"),0,1)</f>
        <v/>
      </c>
    </row>
    <row r="225">
      <c r="B225" s="21" t="n"/>
      <c r="C225" s="22" t="n"/>
      <c r="D225" s="14" t="n"/>
      <c r="E225" s="22" t="n"/>
      <c r="F225" s="14" t="n"/>
      <c r="G225" s="23" t="n"/>
      <c r="H225" s="23" t="n"/>
      <c r="I225" s="23" t="n"/>
      <c r="J225" s="23" t="n"/>
      <c r="K225" s="24">
        <f>IF(COUNT(G225:J225)=0,"",N($E$8)+SUM(G$16:G225)-SUM(I$16:I225))</f>
        <v/>
      </c>
      <c r="L225" s="24">
        <f>IF(COUNT(G225:J225)=0,"",N($E$9)+SUM(H$16:H225)-SUM(J$16:J225))</f>
        <v/>
      </c>
      <c r="M225" s="25">
        <f>IF(COUNT(G225:J225)=0,"",IF(B225="","Enter the date",IF(D225="","Enter who was paid or who paid",IF(F225="","Pick a head of account",IF(O225="?","Pick a head from the list",IF(AND(O225&lt;&gt;"C1",O225&lt;&gt;"C2",N(G225)+N(H225)&gt;0,N(I225)+N(J225)&gt;0),"Put money in and money out on separate rows",IF(K225&lt;0,"Cash in hand below zero: an entry is missing or wrong",IF(AND(O225="C1",ROUND(N(I225)-N(H225),2)&lt;&gt;0),"Cash deposited: cash out and bank in should be equal",IF(AND(O225="C2",ROUND(N(J225)-N(G225),2)&lt;&gt;0),"Cash withdrawn: bank out and cash in should be equal",IF(P225&gt;10000,"Cash paid to this party today is over ₹10,000: not deductible, s.36(4)",IF(Q225&gt;35000,"Cash freight to this transporter today is over ₹35,000: not deductible, s.36(6)",IF(R225&gt;10000,"Asset paid in cash over ₹10,000 today: left out of its cost, s.39(2)",IF(AND(O225="T",N(G225)&gt;=20000),"Loan of ₹20,000 or more taken in cash: barred, s.185",IF(AND(O225="L",N(I225)&gt;=20000),"Loan of ₹20,000 or more repaid in cash: barred, s.188",IF(S225&gt;=200000,"₹2,00,000 or more in cash from this party today: barred, s.186",IF(T225&gt;=200000,"₹2,00,000 or more in cash for this event or order: barred, s.186","OK"))))))))))))))))</f>
        <v/>
      </c>
      <c r="O225">
        <f>IF(F225="","",IFERROR(VLOOKUP(F225,Lists!$A$2:$B$22,2,FALSE),"?"))</f>
        <v/>
      </c>
      <c r="P225">
        <f>IF(OR(O225&lt;&gt;"E",N(I225)=0),0,SUMIFS($I$16:$I$315,$B$16:$B$315,B225,$D$16:$D$315,D225,$O$16:$O$315,"E"))</f>
        <v/>
      </c>
      <c r="Q225">
        <f>IF(OR(O225&lt;&gt;"F",N(I225)=0),0,SUMIFS($I$16:$I$315,$B$16:$B$315,B225,$D$16:$D$315,D225,$O$16:$O$315,"F"))</f>
        <v/>
      </c>
      <c r="R225">
        <f>IF(OR(O225&lt;&gt;"A",N(I225)=0),0,SUMIFS($I$16:$I$315,$B$16:$B$315,B225,$D$16:$D$315,D225,$O$16:$O$315,"A"))</f>
        <v/>
      </c>
      <c r="S225">
        <f>IF(OR(O225&lt;&gt;"S",N(G225)=0),0,SUMIFS($G$16:$G$315,$B$16:$B$315,B225,$D$16:$D$315,D225,$O$16:$O$315,"S"))</f>
        <v/>
      </c>
      <c r="T225">
        <f>IF(OR(O225&lt;&gt;"S",E225="",N(G225)=0),0,SUMIFS($G$16:$G$315,$E$16:$E$315,E225,$O$16:$O$315,"S"))</f>
        <v/>
      </c>
      <c r="U225">
        <f>IF(O225="C2",0,N(G225))</f>
        <v/>
      </c>
      <c r="V225">
        <f>IF(O225="C1",0,N(I225))</f>
        <v/>
      </c>
      <c r="W225">
        <f>IF(O225="C1",0,N(H225))</f>
        <v/>
      </c>
      <c r="X225">
        <f>IF(O225="C2",0,N(J225))</f>
        <v/>
      </c>
      <c r="Y225">
        <f>IF(OR(M225="",M225="OK"),0,1)</f>
        <v/>
      </c>
    </row>
    <row r="226">
      <c r="B226" s="21" t="n"/>
      <c r="C226" s="22" t="n"/>
      <c r="D226" s="14" t="n"/>
      <c r="E226" s="22" t="n"/>
      <c r="F226" s="14" t="n"/>
      <c r="G226" s="23" t="n"/>
      <c r="H226" s="23" t="n"/>
      <c r="I226" s="23" t="n"/>
      <c r="J226" s="23" t="n"/>
      <c r="K226" s="24">
        <f>IF(COUNT(G226:J226)=0,"",N($E$8)+SUM(G$16:G226)-SUM(I$16:I226))</f>
        <v/>
      </c>
      <c r="L226" s="24">
        <f>IF(COUNT(G226:J226)=0,"",N($E$9)+SUM(H$16:H226)-SUM(J$16:J226))</f>
        <v/>
      </c>
      <c r="M226" s="25">
        <f>IF(COUNT(G226:J226)=0,"",IF(B226="","Enter the date",IF(D226="","Enter who was paid or who paid",IF(F226="","Pick a head of account",IF(O226="?","Pick a head from the list",IF(AND(O226&lt;&gt;"C1",O226&lt;&gt;"C2",N(G226)+N(H226)&gt;0,N(I226)+N(J226)&gt;0),"Put money in and money out on separate rows",IF(K226&lt;0,"Cash in hand below zero: an entry is missing or wrong",IF(AND(O226="C1",ROUND(N(I226)-N(H226),2)&lt;&gt;0),"Cash deposited: cash out and bank in should be equal",IF(AND(O226="C2",ROUND(N(J226)-N(G226),2)&lt;&gt;0),"Cash withdrawn: bank out and cash in should be equal",IF(P226&gt;10000,"Cash paid to this party today is over ₹10,000: not deductible, s.36(4)",IF(Q226&gt;35000,"Cash freight to this transporter today is over ₹35,000: not deductible, s.36(6)",IF(R226&gt;10000,"Asset paid in cash over ₹10,000 today: left out of its cost, s.39(2)",IF(AND(O226="T",N(G226)&gt;=20000),"Loan of ₹20,000 or more taken in cash: barred, s.185",IF(AND(O226="L",N(I226)&gt;=20000),"Loan of ₹20,000 or more repaid in cash: barred, s.188",IF(S226&gt;=200000,"₹2,00,000 or more in cash from this party today: barred, s.186",IF(T226&gt;=200000,"₹2,00,000 or more in cash for this event or order: barred, s.186","OK"))))))))))))))))</f>
        <v/>
      </c>
      <c r="O226">
        <f>IF(F226="","",IFERROR(VLOOKUP(F226,Lists!$A$2:$B$22,2,FALSE),"?"))</f>
        <v/>
      </c>
      <c r="P226">
        <f>IF(OR(O226&lt;&gt;"E",N(I226)=0),0,SUMIFS($I$16:$I$315,$B$16:$B$315,B226,$D$16:$D$315,D226,$O$16:$O$315,"E"))</f>
        <v/>
      </c>
      <c r="Q226">
        <f>IF(OR(O226&lt;&gt;"F",N(I226)=0),0,SUMIFS($I$16:$I$315,$B$16:$B$315,B226,$D$16:$D$315,D226,$O$16:$O$315,"F"))</f>
        <v/>
      </c>
      <c r="R226">
        <f>IF(OR(O226&lt;&gt;"A",N(I226)=0),0,SUMIFS($I$16:$I$315,$B$16:$B$315,B226,$D$16:$D$315,D226,$O$16:$O$315,"A"))</f>
        <v/>
      </c>
      <c r="S226">
        <f>IF(OR(O226&lt;&gt;"S",N(G226)=0),0,SUMIFS($G$16:$G$315,$B$16:$B$315,B226,$D$16:$D$315,D226,$O$16:$O$315,"S"))</f>
        <v/>
      </c>
      <c r="T226">
        <f>IF(OR(O226&lt;&gt;"S",E226="",N(G226)=0),0,SUMIFS($G$16:$G$315,$E$16:$E$315,E226,$O$16:$O$315,"S"))</f>
        <v/>
      </c>
      <c r="U226">
        <f>IF(O226="C2",0,N(G226))</f>
        <v/>
      </c>
      <c r="V226">
        <f>IF(O226="C1",0,N(I226))</f>
        <v/>
      </c>
      <c r="W226">
        <f>IF(O226="C1",0,N(H226))</f>
        <v/>
      </c>
      <c r="X226">
        <f>IF(O226="C2",0,N(J226))</f>
        <v/>
      </c>
      <c r="Y226">
        <f>IF(OR(M226="",M226="OK"),0,1)</f>
        <v/>
      </c>
    </row>
    <row r="227">
      <c r="B227" s="21" t="n"/>
      <c r="C227" s="22" t="n"/>
      <c r="D227" s="14" t="n"/>
      <c r="E227" s="22" t="n"/>
      <c r="F227" s="14" t="n"/>
      <c r="G227" s="23" t="n"/>
      <c r="H227" s="23" t="n"/>
      <c r="I227" s="23" t="n"/>
      <c r="J227" s="23" t="n"/>
      <c r="K227" s="24">
        <f>IF(COUNT(G227:J227)=0,"",N($E$8)+SUM(G$16:G227)-SUM(I$16:I227))</f>
        <v/>
      </c>
      <c r="L227" s="24">
        <f>IF(COUNT(G227:J227)=0,"",N($E$9)+SUM(H$16:H227)-SUM(J$16:J227))</f>
        <v/>
      </c>
      <c r="M227" s="25">
        <f>IF(COUNT(G227:J227)=0,"",IF(B227="","Enter the date",IF(D227="","Enter who was paid or who paid",IF(F227="","Pick a head of account",IF(O227="?","Pick a head from the list",IF(AND(O227&lt;&gt;"C1",O227&lt;&gt;"C2",N(G227)+N(H227)&gt;0,N(I227)+N(J227)&gt;0),"Put money in and money out on separate rows",IF(K227&lt;0,"Cash in hand below zero: an entry is missing or wrong",IF(AND(O227="C1",ROUND(N(I227)-N(H227),2)&lt;&gt;0),"Cash deposited: cash out and bank in should be equal",IF(AND(O227="C2",ROUND(N(J227)-N(G227),2)&lt;&gt;0),"Cash withdrawn: bank out and cash in should be equal",IF(P227&gt;10000,"Cash paid to this party today is over ₹10,000: not deductible, s.36(4)",IF(Q227&gt;35000,"Cash freight to this transporter today is over ₹35,000: not deductible, s.36(6)",IF(R227&gt;10000,"Asset paid in cash over ₹10,000 today: left out of its cost, s.39(2)",IF(AND(O227="T",N(G227)&gt;=20000),"Loan of ₹20,000 or more taken in cash: barred, s.185",IF(AND(O227="L",N(I227)&gt;=20000),"Loan of ₹20,000 or more repaid in cash: barred, s.188",IF(S227&gt;=200000,"₹2,00,000 or more in cash from this party today: barred, s.186",IF(T227&gt;=200000,"₹2,00,000 or more in cash for this event or order: barred, s.186","OK"))))))))))))))))</f>
        <v/>
      </c>
      <c r="O227">
        <f>IF(F227="","",IFERROR(VLOOKUP(F227,Lists!$A$2:$B$22,2,FALSE),"?"))</f>
        <v/>
      </c>
      <c r="P227">
        <f>IF(OR(O227&lt;&gt;"E",N(I227)=0),0,SUMIFS($I$16:$I$315,$B$16:$B$315,B227,$D$16:$D$315,D227,$O$16:$O$315,"E"))</f>
        <v/>
      </c>
      <c r="Q227">
        <f>IF(OR(O227&lt;&gt;"F",N(I227)=0),0,SUMIFS($I$16:$I$315,$B$16:$B$315,B227,$D$16:$D$315,D227,$O$16:$O$315,"F"))</f>
        <v/>
      </c>
      <c r="R227">
        <f>IF(OR(O227&lt;&gt;"A",N(I227)=0),0,SUMIFS($I$16:$I$315,$B$16:$B$315,B227,$D$16:$D$315,D227,$O$16:$O$315,"A"))</f>
        <v/>
      </c>
      <c r="S227">
        <f>IF(OR(O227&lt;&gt;"S",N(G227)=0),0,SUMIFS($G$16:$G$315,$B$16:$B$315,B227,$D$16:$D$315,D227,$O$16:$O$315,"S"))</f>
        <v/>
      </c>
      <c r="T227">
        <f>IF(OR(O227&lt;&gt;"S",E227="",N(G227)=0),0,SUMIFS($G$16:$G$315,$E$16:$E$315,E227,$O$16:$O$315,"S"))</f>
        <v/>
      </c>
      <c r="U227">
        <f>IF(O227="C2",0,N(G227))</f>
        <v/>
      </c>
      <c r="V227">
        <f>IF(O227="C1",0,N(I227))</f>
        <v/>
      </c>
      <c r="W227">
        <f>IF(O227="C1",0,N(H227))</f>
        <v/>
      </c>
      <c r="X227">
        <f>IF(O227="C2",0,N(J227))</f>
        <v/>
      </c>
      <c r="Y227">
        <f>IF(OR(M227="",M227="OK"),0,1)</f>
        <v/>
      </c>
    </row>
    <row r="228">
      <c r="B228" s="21" t="n"/>
      <c r="C228" s="22" t="n"/>
      <c r="D228" s="14" t="n"/>
      <c r="E228" s="22" t="n"/>
      <c r="F228" s="14" t="n"/>
      <c r="G228" s="23" t="n"/>
      <c r="H228" s="23" t="n"/>
      <c r="I228" s="23" t="n"/>
      <c r="J228" s="23" t="n"/>
      <c r="K228" s="24">
        <f>IF(COUNT(G228:J228)=0,"",N($E$8)+SUM(G$16:G228)-SUM(I$16:I228))</f>
        <v/>
      </c>
      <c r="L228" s="24">
        <f>IF(COUNT(G228:J228)=0,"",N($E$9)+SUM(H$16:H228)-SUM(J$16:J228))</f>
        <v/>
      </c>
      <c r="M228" s="25">
        <f>IF(COUNT(G228:J228)=0,"",IF(B228="","Enter the date",IF(D228="","Enter who was paid or who paid",IF(F228="","Pick a head of account",IF(O228="?","Pick a head from the list",IF(AND(O228&lt;&gt;"C1",O228&lt;&gt;"C2",N(G228)+N(H228)&gt;0,N(I228)+N(J228)&gt;0),"Put money in and money out on separate rows",IF(K228&lt;0,"Cash in hand below zero: an entry is missing or wrong",IF(AND(O228="C1",ROUND(N(I228)-N(H228),2)&lt;&gt;0),"Cash deposited: cash out and bank in should be equal",IF(AND(O228="C2",ROUND(N(J228)-N(G228),2)&lt;&gt;0),"Cash withdrawn: bank out and cash in should be equal",IF(P228&gt;10000,"Cash paid to this party today is over ₹10,000: not deductible, s.36(4)",IF(Q228&gt;35000,"Cash freight to this transporter today is over ₹35,000: not deductible, s.36(6)",IF(R228&gt;10000,"Asset paid in cash over ₹10,000 today: left out of its cost, s.39(2)",IF(AND(O228="T",N(G228)&gt;=20000),"Loan of ₹20,000 or more taken in cash: barred, s.185",IF(AND(O228="L",N(I228)&gt;=20000),"Loan of ₹20,000 or more repaid in cash: barred, s.188",IF(S228&gt;=200000,"₹2,00,000 or more in cash from this party today: barred, s.186",IF(T228&gt;=200000,"₹2,00,000 or more in cash for this event or order: barred, s.186","OK"))))))))))))))))</f>
        <v/>
      </c>
      <c r="O228">
        <f>IF(F228="","",IFERROR(VLOOKUP(F228,Lists!$A$2:$B$22,2,FALSE),"?"))</f>
        <v/>
      </c>
      <c r="P228">
        <f>IF(OR(O228&lt;&gt;"E",N(I228)=0),0,SUMIFS($I$16:$I$315,$B$16:$B$315,B228,$D$16:$D$315,D228,$O$16:$O$315,"E"))</f>
        <v/>
      </c>
      <c r="Q228">
        <f>IF(OR(O228&lt;&gt;"F",N(I228)=0),0,SUMIFS($I$16:$I$315,$B$16:$B$315,B228,$D$16:$D$315,D228,$O$16:$O$315,"F"))</f>
        <v/>
      </c>
      <c r="R228">
        <f>IF(OR(O228&lt;&gt;"A",N(I228)=0),0,SUMIFS($I$16:$I$315,$B$16:$B$315,B228,$D$16:$D$315,D228,$O$16:$O$315,"A"))</f>
        <v/>
      </c>
      <c r="S228">
        <f>IF(OR(O228&lt;&gt;"S",N(G228)=0),0,SUMIFS($G$16:$G$315,$B$16:$B$315,B228,$D$16:$D$315,D228,$O$16:$O$315,"S"))</f>
        <v/>
      </c>
      <c r="T228">
        <f>IF(OR(O228&lt;&gt;"S",E228="",N(G228)=0),0,SUMIFS($G$16:$G$315,$E$16:$E$315,E228,$O$16:$O$315,"S"))</f>
        <v/>
      </c>
      <c r="U228">
        <f>IF(O228="C2",0,N(G228))</f>
        <v/>
      </c>
      <c r="V228">
        <f>IF(O228="C1",0,N(I228))</f>
        <v/>
      </c>
      <c r="W228">
        <f>IF(O228="C1",0,N(H228))</f>
        <v/>
      </c>
      <c r="X228">
        <f>IF(O228="C2",0,N(J228))</f>
        <v/>
      </c>
      <c r="Y228">
        <f>IF(OR(M228="",M228="OK"),0,1)</f>
        <v/>
      </c>
    </row>
    <row r="229">
      <c r="B229" s="21" t="n"/>
      <c r="C229" s="22" t="n"/>
      <c r="D229" s="14" t="n"/>
      <c r="E229" s="22" t="n"/>
      <c r="F229" s="14" t="n"/>
      <c r="G229" s="23" t="n"/>
      <c r="H229" s="23" t="n"/>
      <c r="I229" s="23" t="n"/>
      <c r="J229" s="23" t="n"/>
      <c r="K229" s="24">
        <f>IF(COUNT(G229:J229)=0,"",N($E$8)+SUM(G$16:G229)-SUM(I$16:I229))</f>
        <v/>
      </c>
      <c r="L229" s="24">
        <f>IF(COUNT(G229:J229)=0,"",N($E$9)+SUM(H$16:H229)-SUM(J$16:J229))</f>
        <v/>
      </c>
      <c r="M229" s="25">
        <f>IF(COUNT(G229:J229)=0,"",IF(B229="","Enter the date",IF(D229="","Enter who was paid or who paid",IF(F229="","Pick a head of account",IF(O229="?","Pick a head from the list",IF(AND(O229&lt;&gt;"C1",O229&lt;&gt;"C2",N(G229)+N(H229)&gt;0,N(I229)+N(J229)&gt;0),"Put money in and money out on separate rows",IF(K229&lt;0,"Cash in hand below zero: an entry is missing or wrong",IF(AND(O229="C1",ROUND(N(I229)-N(H229),2)&lt;&gt;0),"Cash deposited: cash out and bank in should be equal",IF(AND(O229="C2",ROUND(N(J229)-N(G229),2)&lt;&gt;0),"Cash withdrawn: bank out and cash in should be equal",IF(P229&gt;10000,"Cash paid to this party today is over ₹10,000: not deductible, s.36(4)",IF(Q229&gt;35000,"Cash freight to this transporter today is over ₹35,000: not deductible, s.36(6)",IF(R229&gt;10000,"Asset paid in cash over ₹10,000 today: left out of its cost, s.39(2)",IF(AND(O229="T",N(G229)&gt;=20000),"Loan of ₹20,000 or more taken in cash: barred, s.185",IF(AND(O229="L",N(I229)&gt;=20000),"Loan of ₹20,000 or more repaid in cash: barred, s.188",IF(S229&gt;=200000,"₹2,00,000 or more in cash from this party today: barred, s.186",IF(T229&gt;=200000,"₹2,00,000 or more in cash for this event or order: barred, s.186","OK"))))))))))))))))</f>
        <v/>
      </c>
      <c r="O229">
        <f>IF(F229="","",IFERROR(VLOOKUP(F229,Lists!$A$2:$B$22,2,FALSE),"?"))</f>
        <v/>
      </c>
      <c r="P229">
        <f>IF(OR(O229&lt;&gt;"E",N(I229)=0),0,SUMIFS($I$16:$I$315,$B$16:$B$315,B229,$D$16:$D$315,D229,$O$16:$O$315,"E"))</f>
        <v/>
      </c>
      <c r="Q229">
        <f>IF(OR(O229&lt;&gt;"F",N(I229)=0),0,SUMIFS($I$16:$I$315,$B$16:$B$315,B229,$D$16:$D$315,D229,$O$16:$O$315,"F"))</f>
        <v/>
      </c>
      <c r="R229">
        <f>IF(OR(O229&lt;&gt;"A",N(I229)=0),0,SUMIFS($I$16:$I$315,$B$16:$B$315,B229,$D$16:$D$315,D229,$O$16:$O$315,"A"))</f>
        <v/>
      </c>
      <c r="S229">
        <f>IF(OR(O229&lt;&gt;"S",N(G229)=0),0,SUMIFS($G$16:$G$315,$B$16:$B$315,B229,$D$16:$D$315,D229,$O$16:$O$315,"S"))</f>
        <v/>
      </c>
      <c r="T229">
        <f>IF(OR(O229&lt;&gt;"S",E229="",N(G229)=0),0,SUMIFS($G$16:$G$315,$E$16:$E$315,E229,$O$16:$O$315,"S"))</f>
        <v/>
      </c>
      <c r="U229">
        <f>IF(O229="C2",0,N(G229))</f>
        <v/>
      </c>
      <c r="V229">
        <f>IF(O229="C1",0,N(I229))</f>
        <v/>
      </c>
      <c r="W229">
        <f>IF(O229="C1",0,N(H229))</f>
        <v/>
      </c>
      <c r="X229">
        <f>IF(O229="C2",0,N(J229))</f>
        <v/>
      </c>
      <c r="Y229">
        <f>IF(OR(M229="",M229="OK"),0,1)</f>
        <v/>
      </c>
    </row>
    <row r="230">
      <c r="B230" s="21" t="n"/>
      <c r="C230" s="22" t="n"/>
      <c r="D230" s="14" t="n"/>
      <c r="E230" s="22" t="n"/>
      <c r="F230" s="14" t="n"/>
      <c r="G230" s="23" t="n"/>
      <c r="H230" s="23" t="n"/>
      <c r="I230" s="23" t="n"/>
      <c r="J230" s="23" t="n"/>
      <c r="K230" s="24">
        <f>IF(COUNT(G230:J230)=0,"",N($E$8)+SUM(G$16:G230)-SUM(I$16:I230))</f>
        <v/>
      </c>
      <c r="L230" s="24">
        <f>IF(COUNT(G230:J230)=0,"",N($E$9)+SUM(H$16:H230)-SUM(J$16:J230))</f>
        <v/>
      </c>
      <c r="M230" s="25">
        <f>IF(COUNT(G230:J230)=0,"",IF(B230="","Enter the date",IF(D230="","Enter who was paid or who paid",IF(F230="","Pick a head of account",IF(O230="?","Pick a head from the list",IF(AND(O230&lt;&gt;"C1",O230&lt;&gt;"C2",N(G230)+N(H230)&gt;0,N(I230)+N(J230)&gt;0),"Put money in and money out on separate rows",IF(K230&lt;0,"Cash in hand below zero: an entry is missing or wrong",IF(AND(O230="C1",ROUND(N(I230)-N(H230),2)&lt;&gt;0),"Cash deposited: cash out and bank in should be equal",IF(AND(O230="C2",ROUND(N(J230)-N(G230),2)&lt;&gt;0),"Cash withdrawn: bank out and cash in should be equal",IF(P230&gt;10000,"Cash paid to this party today is over ₹10,000: not deductible, s.36(4)",IF(Q230&gt;35000,"Cash freight to this transporter today is over ₹35,000: not deductible, s.36(6)",IF(R230&gt;10000,"Asset paid in cash over ₹10,000 today: left out of its cost, s.39(2)",IF(AND(O230="T",N(G230)&gt;=20000),"Loan of ₹20,000 or more taken in cash: barred, s.185",IF(AND(O230="L",N(I230)&gt;=20000),"Loan of ₹20,000 or more repaid in cash: barred, s.188",IF(S230&gt;=200000,"₹2,00,000 or more in cash from this party today: barred, s.186",IF(T230&gt;=200000,"₹2,00,000 or more in cash for this event or order: barred, s.186","OK"))))))))))))))))</f>
        <v/>
      </c>
      <c r="O230">
        <f>IF(F230="","",IFERROR(VLOOKUP(F230,Lists!$A$2:$B$22,2,FALSE),"?"))</f>
        <v/>
      </c>
      <c r="P230">
        <f>IF(OR(O230&lt;&gt;"E",N(I230)=0),0,SUMIFS($I$16:$I$315,$B$16:$B$315,B230,$D$16:$D$315,D230,$O$16:$O$315,"E"))</f>
        <v/>
      </c>
      <c r="Q230">
        <f>IF(OR(O230&lt;&gt;"F",N(I230)=0),0,SUMIFS($I$16:$I$315,$B$16:$B$315,B230,$D$16:$D$315,D230,$O$16:$O$315,"F"))</f>
        <v/>
      </c>
      <c r="R230">
        <f>IF(OR(O230&lt;&gt;"A",N(I230)=0),0,SUMIFS($I$16:$I$315,$B$16:$B$315,B230,$D$16:$D$315,D230,$O$16:$O$315,"A"))</f>
        <v/>
      </c>
      <c r="S230">
        <f>IF(OR(O230&lt;&gt;"S",N(G230)=0),0,SUMIFS($G$16:$G$315,$B$16:$B$315,B230,$D$16:$D$315,D230,$O$16:$O$315,"S"))</f>
        <v/>
      </c>
      <c r="T230">
        <f>IF(OR(O230&lt;&gt;"S",E230="",N(G230)=0),0,SUMIFS($G$16:$G$315,$E$16:$E$315,E230,$O$16:$O$315,"S"))</f>
        <v/>
      </c>
      <c r="U230">
        <f>IF(O230="C2",0,N(G230))</f>
        <v/>
      </c>
      <c r="V230">
        <f>IF(O230="C1",0,N(I230))</f>
        <v/>
      </c>
      <c r="W230">
        <f>IF(O230="C1",0,N(H230))</f>
        <v/>
      </c>
      <c r="X230">
        <f>IF(O230="C2",0,N(J230))</f>
        <v/>
      </c>
      <c r="Y230">
        <f>IF(OR(M230="",M230="OK"),0,1)</f>
        <v/>
      </c>
    </row>
    <row r="231">
      <c r="B231" s="21" t="n"/>
      <c r="C231" s="22" t="n"/>
      <c r="D231" s="14" t="n"/>
      <c r="E231" s="22" t="n"/>
      <c r="F231" s="14" t="n"/>
      <c r="G231" s="23" t="n"/>
      <c r="H231" s="23" t="n"/>
      <c r="I231" s="23" t="n"/>
      <c r="J231" s="23" t="n"/>
      <c r="K231" s="24">
        <f>IF(COUNT(G231:J231)=0,"",N($E$8)+SUM(G$16:G231)-SUM(I$16:I231))</f>
        <v/>
      </c>
      <c r="L231" s="24">
        <f>IF(COUNT(G231:J231)=0,"",N($E$9)+SUM(H$16:H231)-SUM(J$16:J231))</f>
        <v/>
      </c>
      <c r="M231" s="25">
        <f>IF(COUNT(G231:J231)=0,"",IF(B231="","Enter the date",IF(D231="","Enter who was paid or who paid",IF(F231="","Pick a head of account",IF(O231="?","Pick a head from the list",IF(AND(O231&lt;&gt;"C1",O231&lt;&gt;"C2",N(G231)+N(H231)&gt;0,N(I231)+N(J231)&gt;0),"Put money in and money out on separate rows",IF(K231&lt;0,"Cash in hand below zero: an entry is missing or wrong",IF(AND(O231="C1",ROUND(N(I231)-N(H231),2)&lt;&gt;0),"Cash deposited: cash out and bank in should be equal",IF(AND(O231="C2",ROUND(N(J231)-N(G231),2)&lt;&gt;0),"Cash withdrawn: bank out and cash in should be equal",IF(P231&gt;10000,"Cash paid to this party today is over ₹10,000: not deductible, s.36(4)",IF(Q231&gt;35000,"Cash freight to this transporter today is over ₹35,000: not deductible, s.36(6)",IF(R231&gt;10000,"Asset paid in cash over ₹10,000 today: left out of its cost, s.39(2)",IF(AND(O231="T",N(G231)&gt;=20000),"Loan of ₹20,000 or more taken in cash: barred, s.185",IF(AND(O231="L",N(I231)&gt;=20000),"Loan of ₹20,000 or more repaid in cash: barred, s.188",IF(S231&gt;=200000,"₹2,00,000 or more in cash from this party today: barred, s.186",IF(T231&gt;=200000,"₹2,00,000 or more in cash for this event or order: barred, s.186","OK"))))))))))))))))</f>
        <v/>
      </c>
      <c r="O231">
        <f>IF(F231="","",IFERROR(VLOOKUP(F231,Lists!$A$2:$B$22,2,FALSE),"?"))</f>
        <v/>
      </c>
      <c r="P231">
        <f>IF(OR(O231&lt;&gt;"E",N(I231)=0),0,SUMIFS($I$16:$I$315,$B$16:$B$315,B231,$D$16:$D$315,D231,$O$16:$O$315,"E"))</f>
        <v/>
      </c>
      <c r="Q231">
        <f>IF(OR(O231&lt;&gt;"F",N(I231)=0),0,SUMIFS($I$16:$I$315,$B$16:$B$315,B231,$D$16:$D$315,D231,$O$16:$O$315,"F"))</f>
        <v/>
      </c>
      <c r="R231">
        <f>IF(OR(O231&lt;&gt;"A",N(I231)=0),0,SUMIFS($I$16:$I$315,$B$16:$B$315,B231,$D$16:$D$315,D231,$O$16:$O$315,"A"))</f>
        <v/>
      </c>
      <c r="S231">
        <f>IF(OR(O231&lt;&gt;"S",N(G231)=0),0,SUMIFS($G$16:$G$315,$B$16:$B$315,B231,$D$16:$D$315,D231,$O$16:$O$315,"S"))</f>
        <v/>
      </c>
      <c r="T231">
        <f>IF(OR(O231&lt;&gt;"S",E231="",N(G231)=0),0,SUMIFS($G$16:$G$315,$E$16:$E$315,E231,$O$16:$O$315,"S"))</f>
        <v/>
      </c>
      <c r="U231">
        <f>IF(O231="C2",0,N(G231))</f>
        <v/>
      </c>
      <c r="V231">
        <f>IF(O231="C1",0,N(I231))</f>
        <v/>
      </c>
      <c r="W231">
        <f>IF(O231="C1",0,N(H231))</f>
        <v/>
      </c>
      <c r="X231">
        <f>IF(O231="C2",0,N(J231))</f>
        <v/>
      </c>
      <c r="Y231">
        <f>IF(OR(M231="",M231="OK"),0,1)</f>
        <v/>
      </c>
    </row>
    <row r="232">
      <c r="B232" s="21" t="n"/>
      <c r="C232" s="22" t="n"/>
      <c r="D232" s="14" t="n"/>
      <c r="E232" s="22" t="n"/>
      <c r="F232" s="14" t="n"/>
      <c r="G232" s="23" t="n"/>
      <c r="H232" s="23" t="n"/>
      <c r="I232" s="23" t="n"/>
      <c r="J232" s="23" t="n"/>
      <c r="K232" s="24">
        <f>IF(COUNT(G232:J232)=0,"",N($E$8)+SUM(G$16:G232)-SUM(I$16:I232))</f>
        <v/>
      </c>
      <c r="L232" s="24">
        <f>IF(COUNT(G232:J232)=0,"",N($E$9)+SUM(H$16:H232)-SUM(J$16:J232))</f>
        <v/>
      </c>
      <c r="M232" s="25">
        <f>IF(COUNT(G232:J232)=0,"",IF(B232="","Enter the date",IF(D232="","Enter who was paid or who paid",IF(F232="","Pick a head of account",IF(O232="?","Pick a head from the list",IF(AND(O232&lt;&gt;"C1",O232&lt;&gt;"C2",N(G232)+N(H232)&gt;0,N(I232)+N(J232)&gt;0),"Put money in and money out on separate rows",IF(K232&lt;0,"Cash in hand below zero: an entry is missing or wrong",IF(AND(O232="C1",ROUND(N(I232)-N(H232),2)&lt;&gt;0),"Cash deposited: cash out and bank in should be equal",IF(AND(O232="C2",ROUND(N(J232)-N(G232),2)&lt;&gt;0),"Cash withdrawn: bank out and cash in should be equal",IF(P232&gt;10000,"Cash paid to this party today is over ₹10,000: not deductible, s.36(4)",IF(Q232&gt;35000,"Cash freight to this transporter today is over ₹35,000: not deductible, s.36(6)",IF(R232&gt;10000,"Asset paid in cash over ₹10,000 today: left out of its cost, s.39(2)",IF(AND(O232="T",N(G232)&gt;=20000),"Loan of ₹20,000 or more taken in cash: barred, s.185",IF(AND(O232="L",N(I232)&gt;=20000),"Loan of ₹20,000 or more repaid in cash: barred, s.188",IF(S232&gt;=200000,"₹2,00,000 or more in cash from this party today: barred, s.186",IF(T232&gt;=200000,"₹2,00,000 or more in cash for this event or order: barred, s.186","OK"))))))))))))))))</f>
        <v/>
      </c>
      <c r="O232">
        <f>IF(F232="","",IFERROR(VLOOKUP(F232,Lists!$A$2:$B$22,2,FALSE),"?"))</f>
        <v/>
      </c>
      <c r="P232">
        <f>IF(OR(O232&lt;&gt;"E",N(I232)=0),0,SUMIFS($I$16:$I$315,$B$16:$B$315,B232,$D$16:$D$315,D232,$O$16:$O$315,"E"))</f>
        <v/>
      </c>
      <c r="Q232">
        <f>IF(OR(O232&lt;&gt;"F",N(I232)=0),0,SUMIFS($I$16:$I$315,$B$16:$B$315,B232,$D$16:$D$315,D232,$O$16:$O$315,"F"))</f>
        <v/>
      </c>
      <c r="R232">
        <f>IF(OR(O232&lt;&gt;"A",N(I232)=0),0,SUMIFS($I$16:$I$315,$B$16:$B$315,B232,$D$16:$D$315,D232,$O$16:$O$315,"A"))</f>
        <v/>
      </c>
      <c r="S232">
        <f>IF(OR(O232&lt;&gt;"S",N(G232)=0),0,SUMIFS($G$16:$G$315,$B$16:$B$315,B232,$D$16:$D$315,D232,$O$16:$O$315,"S"))</f>
        <v/>
      </c>
      <c r="T232">
        <f>IF(OR(O232&lt;&gt;"S",E232="",N(G232)=0),0,SUMIFS($G$16:$G$315,$E$16:$E$315,E232,$O$16:$O$315,"S"))</f>
        <v/>
      </c>
      <c r="U232">
        <f>IF(O232="C2",0,N(G232))</f>
        <v/>
      </c>
      <c r="V232">
        <f>IF(O232="C1",0,N(I232))</f>
        <v/>
      </c>
      <c r="W232">
        <f>IF(O232="C1",0,N(H232))</f>
        <v/>
      </c>
      <c r="X232">
        <f>IF(O232="C2",0,N(J232))</f>
        <v/>
      </c>
      <c r="Y232">
        <f>IF(OR(M232="",M232="OK"),0,1)</f>
        <v/>
      </c>
    </row>
    <row r="233">
      <c r="B233" s="21" t="n"/>
      <c r="C233" s="22" t="n"/>
      <c r="D233" s="14" t="n"/>
      <c r="E233" s="22" t="n"/>
      <c r="F233" s="14" t="n"/>
      <c r="G233" s="23" t="n"/>
      <c r="H233" s="23" t="n"/>
      <c r="I233" s="23" t="n"/>
      <c r="J233" s="23" t="n"/>
      <c r="K233" s="24">
        <f>IF(COUNT(G233:J233)=0,"",N($E$8)+SUM(G$16:G233)-SUM(I$16:I233))</f>
        <v/>
      </c>
      <c r="L233" s="24">
        <f>IF(COUNT(G233:J233)=0,"",N($E$9)+SUM(H$16:H233)-SUM(J$16:J233))</f>
        <v/>
      </c>
      <c r="M233" s="25">
        <f>IF(COUNT(G233:J233)=0,"",IF(B233="","Enter the date",IF(D233="","Enter who was paid or who paid",IF(F233="","Pick a head of account",IF(O233="?","Pick a head from the list",IF(AND(O233&lt;&gt;"C1",O233&lt;&gt;"C2",N(G233)+N(H233)&gt;0,N(I233)+N(J233)&gt;0),"Put money in and money out on separate rows",IF(K233&lt;0,"Cash in hand below zero: an entry is missing or wrong",IF(AND(O233="C1",ROUND(N(I233)-N(H233),2)&lt;&gt;0),"Cash deposited: cash out and bank in should be equal",IF(AND(O233="C2",ROUND(N(J233)-N(G233),2)&lt;&gt;0),"Cash withdrawn: bank out and cash in should be equal",IF(P233&gt;10000,"Cash paid to this party today is over ₹10,000: not deductible, s.36(4)",IF(Q233&gt;35000,"Cash freight to this transporter today is over ₹35,000: not deductible, s.36(6)",IF(R233&gt;10000,"Asset paid in cash over ₹10,000 today: left out of its cost, s.39(2)",IF(AND(O233="T",N(G233)&gt;=20000),"Loan of ₹20,000 or more taken in cash: barred, s.185",IF(AND(O233="L",N(I233)&gt;=20000),"Loan of ₹20,000 or more repaid in cash: barred, s.188",IF(S233&gt;=200000,"₹2,00,000 or more in cash from this party today: barred, s.186",IF(T233&gt;=200000,"₹2,00,000 or more in cash for this event or order: barred, s.186","OK"))))))))))))))))</f>
        <v/>
      </c>
      <c r="O233">
        <f>IF(F233="","",IFERROR(VLOOKUP(F233,Lists!$A$2:$B$22,2,FALSE),"?"))</f>
        <v/>
      </c>
      <c r="P233">
        <f>IF(OR(O233&lt;&gt;"E",N(I233)=0),0,SUMIFS($I$16:$I$315,$B$16:$B$315,B233,$D$16:$D$315,D233,$O$16:$O$315,"E"))</f>
        <v/>
      </c>
      <c r="Q233">
        <f>IF(OR(O233&lt;&gt;"F",N(I233)=0),0,SUMIFS($I$16:$I$315,$B$16:$B$315,B233,$D$16:$D$315,D233,$O$16:$O$315,"F"))</f>
        <v/>
      </c>
      <c r="R233">
        <f>IF(OR(O233&lt;&gt;"A",N(I233)=0),0,SUMIFS($I$16:$I$315,$B$16:$B$315,B233,$D$16:$D$315,D233,$O$16:$O$315,"A"))</f>
        <v/>
      </c>
      <c r="S233">
        <f>IF(OR(O233&lt;&gt;"S",N(G233)=0),0,SUMIFS($G$16:$G$315,$B$16:$B$315,B233,$D$16:$D$315,D233,$O$16:$O$315,"S"))</f>
        <v/>
      </c>
      <c r="T233">
        <f>IF(OR(O233&lt;&gt;"S",E233="",N(G233)=0),0,SUMIFS($G$16:$G$315,$E$16:$E$315,E233,$O$16:$O$315,"S"))</f>
        <v/>
      </c>
      <c r="U233">
        <f>IF(O233="C2",0,N(G233))</f>
        <v/>
      </c>
      <c r="V233">
        <f>IF(O233="C1",0,N(I233))</f>
        <v/>
      </c>
      <c r="W233">
        <f>IF(O233="C1",0,N(H233))</f>
        <v/>
      </c>
      <c r="X233">
        <f>IF(O233="C2",0,N(J233))</f>
        <v/>
      </c>
      <c r="Y233">
        <f>IF(OR(M233="",M233="OK"),0,1)</f>
        <v/>
      </c>
    </row>
    <row r="234">
      <c r="B234" s="21" t="n"/>
      <c r="C234" s="22" t="n"/>
      <c r="D234" s="14" t="n"/>
      <c r="E234" s="22" t="n"/>
      <c r="F234" s="14" t="n"/>
      <c r="G234" s="23" t="n"/>
      <c r="H234" s="23" t="n"/>
      <c r="I234" s="23" t="n"/>
      <c r="J234" s="23" t="n"/>
      <c r="K234" s="24">
        <f>IF(COUNT(G234:J234)=0,"",N($E$8)+SUM(G$16:G234)-SUM(I$16:I234))</f>
        <v/>
      </c>
      <c r="L234" s="24">
        <f>IF(COUNT(G234:J234)=0,"",N($E$9)+SUM(H$16:H234)-SUM(J$16:J234))</f>
        <v/>
      </c>
      <c r="M234" s="25">
        <f>IF(COUNT(G234:J234)=0,"",IF(B234="","Enter the date",IF(D234="","Enter who was paid or who paid",IF(F234="","Pick a head of account",IF(O234="?","Pick a head from the list",IF(AND(O234&lt;&gt;"C1",O234&lt;&gt;"C2",N(G234)+N(H234)&gt;0,N(I234)+N(J234)&gt;0),"Put money in and money out on separate rows",IF(K234&lt;0,"Cash in hand below zero: an entry is missing or wrong",IF(AND(O234="C1",ROUND(N(I234)-N(H234),2)&lt;&gt;0),"Cash deposited: cash out and bank in should be equal",IF(AND(O234="C2",ROUND(N(J234)-N(G234),2)&lt;&gt;0),"Cash withdrawn: bank out and cash in should be equal",IF(P234&gt;10000,"Cash paid to this party today is over ₹10,000: not deductible, s.36(4)",IF(Q234&gt;35000,"Cash freight to this transporter today is over ₹35,000: not deductible, s.36(6)",IF(R234&gt;10000,"Asset paid in cash over ₹10,000 today: left out of its cost, s.39(2)",IF(AND(O234="T",N(G234)&gt;=20000),"Loan of ₹20,000 or more taken in cash: barred, s.185",IF(AND(O234="L",N(I234)&gt;=20000),"Loan of ₹20,000 or more repaid in cash: barred, s.188",IF(S234&gt;=200000,"₹2,00,000 or more in cash from this party today: barred, s.186",IF(T234&gt;=200000,"₹2,00,000 or more in cash for this event or order: barred, s.186","OK"))))))))))))))))</f>
        <v/>
      </c>
      <c r="O234">
        <f>IF(F234="","",IFERROR(VLOOKUP(F234,Lists!$A$2:$B$22,2,FALSE),"?"))</f>
        <v/>
      </c>
      <c r="P234">
        <f>IF(OR(O234&lt;&gt;"E",N(I234)=0),0,SUMIFS($I$16:$I$315,$B$16:$B$315,B234,$D$16:$D$315,D234,$O$16:$O$315,"E"))</f>
        <v/>
      </c>
      <c r="Q234">
        <f>IF(OR(O234&lt;&gt;"F",N(I234)=0),0,SUMIFS($I$16:$I$315,$B$16:$B$315,B234,$D$16:$D$315,D234,$O$16:$O$315,"F"))</f>
        <v/>
      </c>
      <c r="R234">
        <f>IF(OR(O234&lt;&gt;"A",N(I234)=0),0,SUMIFS($I$16:$I$315,$B$16:$B$315,B234,$D$16:$D$315,D234,$O$16:$O$315,"A"))</f>
        <v/>
      </c>
      <c r="S234">
        <f>IF(OR(O234&lt;&gt;"S",N(G234)=0),0,SUMIFS($G$16:$G$315,$B$16:$B$315,B234,$D$16:$D$315,D234,$O$16:$O$315,"S"))</f>
        <v/>
      </c>
      <c r="T234">
        <f>IF(OR(O234&lt;&gt;"S",E234="",N(G234)=0),0,SUMIFS($G$16:$G$315,$E$16:$E$315,E234,$O$16:$O$315,"S"))</f>
        <v/>
      </c>
      <c r="U234">
        <f>IF(O234="C2",0,N(G234))</f>
        <v/>
      </c>
      <c r="V234">
        <f>IF(O234="C1",0,N(I234))</f>
        <v/>
      </c>
      <c r="W234">
        <f>IF(O234="C1",0,N(H234))</f>
        <v/>
      </c>
      <c r="X234">
        <f>IF(O234="C2",0,N(J234))</f>
        <v/>
      </c>
      <c r="Y234">
        <f>IF(OR(M234="",M234="OK"),0,1)</f>
        <v/>
      </c>
    </row>
    <row r="235">
      <c r="B235" s="21" t="n"/>
      <c r="C235" s="22" t="n"/>
      <c r="D235" s="14" t="n"/>
      <c r="E235" s="22" t="n"/>
      <c r="F235" s="14" t="n"/>
      <c r="G235" s="23" t="n"/>
      <c r="H235" s="23" t="n"/>
      <c r="I235" s="23" t="n"/>
      <c r="J235" s="23" t="n"/>
      <c r="K235" s="24">
        <f>IF(COUNT(G235:J235)=0,"",N($E$8)+SUM(G$16:G235)-SUM(I$16:I235))</f>
        <v/>
      </c>
      <c r="L235" s="24">
        <f>IF(COUNT(G235:J235)=0,"",N($E$9)+SUM(H$16:H235)-SUM(J$16:J235))</f>
        <v/>
      </c>
      <c r="M235" s="25">
        <f>IF(COUNT(G235:J235)=0,"",IF(B235="","Enter the date",IF(D235="","Enter who was paid or who paid",IF(F235="","Pick a head of account",IF(O235="?","Pick a head from the list",IF(AND(O235&lt;&gt;"C1",O235&lt;&gt;"C2",N(G235)+N(H235)&gt;0,N(I235)+N(J235)&gt;0),"Put money in and money out on separate rows",IF(K235&lt;0,"Cash in hand below zero: an entry is missing or wrong",IF(AND(O235="C1",ROUND(N(I235)-N(H235),2)&lt;&gt;0),"Cash deposited: cash out and bank in should be equal",IF(AND(O235="C2",ROUND(N(J235)-N(G235),2)&lt;&gt;0),"Cash withdrawn: bank out and cash in should be equal",IF(P235&gt;10000,"Cash paid to this party today is over ₹10,000: not deductible, s.36(4)",IF(Q235&gt;35000,"Cash freight to this transporter today is over ₹35,000: not deductible, s.36(6)",IF(R235&gt;10000,"Asset paid in cash over ₹10,000 today: left out of its cost, s.39(2)",IF(AND(O235="T",N(G235)&gt;=20000),"Loan of ₹20,000 or more taken in cash: barred, s.185",IF(AND(O235="L",N(I235)&gt;=20000),"Loan of ₹20,000 or more repaid in cash: barred, s.188",IF(S235&gt;=200000,"₹2,00,000 or more in cash from this party today: barred, s.186",IF(T235&gt;=200000,"₹2,00,000 or more in cash for this event or order: barred, s.186","OK"))))))))))))))))</f>
        <v/>
      </c>
      <c r="O235">
        <f>IF(F235="","",IFERROR(VLOOKUP(F235,Lists!$A$2:$B$22,2,FALSE),"?"))</f>
        <v/>
      </c>
      <c r="P235">
        <f>IF(OR(O235&lt;&gt;"E",N(I235)=0),0,SUMIFS($I$16:$I$315,$B$16:$B$315,B235,$D$16:$D$315,D235,$O$16:$O$315,"E"))</f>
        <v/>
      </c>
      <c r="Q235">
        <f>IF(OR(O235&lt;&gt;"F",N(I235)=0),0,SUMIFS($I$16:$I$315,$B$16:$B$315,B235,$D$16:$D$315,D235,$O$16:$O$315,"F"))</f>
        <v/>
      </c>
      <c r="R235">
        <f>IF(OR(O235&lt;&gt;"A",N(I235)=0),0,SUMIFS($I$16:$I$315,$B$16:$B$315,B235,$D$16:$D$315,D235,$O$16:$O$315,"A"))</f>
        <v/>
      </c>
      <c r="S235">
        <f>IF(OR(O235&lt;&gt;"S",N(G235)=0),0,SUMIFS($G$16:$G$315,$B$16:$B$315,B235,$D$16:$D$315,D235,$O$16:$O$315,"S"))</f>
        <v/>
      </c>
      <c r="T235">
        <f>IF(OR(O235&lt;&gt;"S",E235="",N(G235)=0),0,SUMIFS($G$16:$G$315,$E$16:$E$315,E235,$O$16:$O$315,"S"))</f>
        <v/>
      </c>
      <c r="U235">
        <f>IF(O235="C2",0,N(G235))</f>
        <v/>
      </c>
      <c r="V235">
        <f>IF(O235="C1",0,N(I235))</f>
        <v/>
      </c>
      <c r="W235">
        <f>IF(O235="C1",0,N(H235))</f>
        <v/>
      </c>
      <c r="X235">
        <f>IF(O235="C2",0,N(J235))</f>
        <v/>
      </c>
      <c r="Y235">
        <f>IF(OR(M235="",M235="OK"),0,1)</f>
        <v/>
      </c>
    </row>
    <row r="236">
      <c r="B236" s="21" t="n"/>
      <c r="C236" s="22" t="n"/>
      <c r="D236" s="14" t="n"/>
      <c r="E236" s="22" t="n"/>
      <c r="F236" s="14" t="n"/>
      <c r="G236" s="23" t="n"/>
      <c r="H236" s="23" t="n"/>
      <c r="I236" s="23" t="n"/>
      <c r="J236" s="23" t="n"/>
      <c r="K236" s="24">
        <f>IF(COUNT(G236:J236)=0,"",N($E$8)+SUM(G$16:G236)-SUM(I$16:I236))</f>
        <v/>
      </c>
      <c r="L236" s="24">
        <f>IF(COUNT(G236:J236)=0,"",N($E$9)+SUM(H$16:H236)-SUM(J$16:J236))</f>
        <v/>
      </c>
      <c r="M236" s="25">
        <f>IF(COUNT(G236:J236)=0,"",IF(B236="","Enter the date",IF(D236="","Enter who was paid or who paid",IF(F236="","Pick a head of account",IF(O236="?","Pick a head from the list",IF(AND(O236&lt;&gt;"C1",O236&lt;&gt;"C2",N(G236)+N(H236)&gt;0,N(I236)+N(J236)&gt;0),"Put money in and money out on separate rows",IF(K236&lt;0,"Cash in hand below zero: an entry is missing or wrong",IF(AND(O236="C1",ROUND(N(I236)-N(H236),2)&lt;&gt;0),"Cash deposited: cash out and bank in should be equal",IF(AND(O236="C2",ROUND(N(J236)-N(G236),2)&lt;&gt;0),"Cash withdrawn: bank out and cash in should be equal",IF(P236&gt;10000,"Cash paid to this party today is over ₹10,000: not deductible, s.36(4)",IF(Q236&gt;35000,"Cash freight to this transporter today is over ₹35,000: not deductible, s.36(6)",IF(R236&gt;10000,"Asset paid in cash over ₹10,000 today: left out of its cost, s.39(2)",IF(AND(O236="T",N(G236)&gt;=20000),"Loan of ₹20,000 or more taken in cash: barred, s.185",IF(AND(O236="L",N(I236)&gt;=20000),"Loan of ₹20,000 or more repaid in cash: barred, s.188",IF(S236&gt;=200000,"₹2,00,000 or more in cash from this party today: barred, s.186",IF(T236&gt;=200000,"₹2,00,000 or more in cash for this event or order: barred, s.186","OK"))))))))))))))))</f>
        <v/>
      </c>
      <c r="O236">
        <f>IF(F236="","",IFERROR(VLOOKUP(F236,Lists!$A$2:$B$22,2,FALSE),"?"))</f>
        <v/>
      </c>
      <c r="P236">
        <f>IF(OR(O236&lt;&gt;"E",N(I236)=0),0,SUMIFS($I$16:$I$315,$B$16:$B$315,B236,$D$16:$D$315,D236,$O$16:$O$315,"E"))</f>
        <v/>
      </c>
      <c r="Q236">
        <f>IF(OR(O236&lt;&gt;"F",N(I236)=0),0,SUMIFS($I$16:$I$315,$B$16:$B$315,B236,$D$16:$D$315,D236,$O$16:$O$315,"F"))</f>
        <v/>
      </c>
      <c r="R236">
        <f>IF(OR(O236&lt;&gt;"A",N(I236)=0),0,SUMIFS($I$16:$I$315,$B$16:$B$315,B236,$D$16:$D$315,D236,$O$16:$O$315,"A"))</f>
        <v/>
      </c>
      <c r="S236">
        <f>IF(OR(O236&lt;&gt;"S",N(G236)=0),0,SUMIFS($G$16:$G$315,$B$16:$B$315,B236,$D$16:$D$315,D236,$O$16:$O$315,"S"))</f>
        <v/>
      </c>
      <c r="T236">
        <f>IF(OR(O236&lt;&gt;"S",E236="",N(G236)=0),0,SUMIFS($G$16:$G$315,$E$16:$E$315,E236,$O$16:$O$315,"S"))</f>
        <v/>
      </c>
      <c r="U236">
        <f>IF(O236="C2",0,N(G236))</f>
        <v/>
      </c>
      <c r="V236">
        <f>IF(O236="C1",0,N(I236))</f>
        <v/>
      </c>
      <c r="W236">
        <f>IF(O236="C1",0,N(H236))</f>
        <v/>
      </c>
      <c r="X236">
        <f>IF(O236="C2",0,N(J236))</f>
        <v/>
      </c>
      <c r="Y236">
        <f>IF(OR(M236="",M236="OK"),0,1)</f>
        <v/>
      </c>
    </row>
    <row r="237">
      <c r="B237" s="21" t="n"/>
      <c r="C237" s="22" t="n"/>
      <c r="D237" s="14" t="n"/>
      <c r="E237" s="22" t="n"/>
      <c r="F237" s="14" t="n"/>
      <c r="G237" s="23" t="n"/>
      <c r="H237" s="23" t="n"/>
      <c r="I237" s="23" t="n"/>
      <c r="J237" s="23" t="n"/>
      <c r="K237" s="24">
        <f>IF(COUNT(G237:J237)=0,"",N($E$8)+SUM(G$16:G237)-SUM(I$16:I237))</f>
        <v/>
      </c>
      <c r="L237" s="24">
        <f>IF(COUNT(G237:J237)=0,"",N($E$9)+SUM(H$16:H237)-SUM(J$16:J237))</f>
        <v/>
      </c>
      <c r="M237" s="25">
        <f>IF(COUNT(G237:J237)=0,"",IF(B237="","Enter the date",IF(D237="","Enter who was paid or who paid",IF(F237="","Pick a head of account",IF(O237="?","Pick a head from the list",IF(AND(O237&lt;&gt;"C1",O237&lt;&gt;"C2",N(G237)+N(H237)&gt;0,N(I237)+N(J237)&gt;0),"Put money in and money out on separate rows",IF(K237&lt;0,"Cash in hand below zero: an entry is missing or wrong",IF(AND(O237="C1",ROUND(N(I237)-N(H237),2)&lt;&gt;0),"Cash deposited: cash out and bank in should be equal",IF(AND(O237="C2",ROUND(N(J237)-N(G237),2)&lt;&gt;0),"Cash withdrawn: bank out and cash in should be equal",IF(P237&gt;10000,"Cash paid to this party today is over ₹10,000: not deductible, s.36(4)",IF(Q237&gt;35000,"Cash freight to this transporter today is over ₹35,000: not deductible, s.36(6)",IF(R237&gt;10000,"Asset paid in cash over ₹10,000 today: left out of its cost, s.39(2)",IF(AND(O237="T",N(G237)&gt;=20000),"Loan of ₹20,000 or more taken in cash: barred, s.185",IF(AND(O237="L",N(I237)&gt;=20000),"Loan of ₹20,000 or more repaid in cash: barred, s.188",IF(S237&gt;=200000,"₹2,00,000 or more in cash from this party today: barred, s.186",IF(T237&gt;=200000,"₹2,00,000 or more in cash for this event or order: barred, s.186","OK"))))))))))))))))</f>
        <v/>
      </c>
      <c r="O237">
        <f>IF(F237="","",IFERROR(VLOOKUP(F237,Lists!$A$2:$B$22,2,FALSE),"?"))</f>
        <v/>
      </c>
      <c r="P237">
        <f>IF(OR(O237&lt;&gt;"E",N(I237)=0),0,SUMIFS($I$16:$I$315,$B$16:$B$315,B237,$D$16:$D$315,D237,$O$16:$O$315,"E"))</f>
        <v/>
      </c>
      <c r="Q237">
        <f>IF(OR(O237&lt;&gt;"F",N(I237)=0),0,SUMIFS($I$16:$I$315,$B$16:$B$315,B237,$D$16:$D$315,D237,$O$16:$O$315,"F"))</f>
        <v/>
      </c>
      <c r="R237">
        <f>IF(OR(O237&lt;&gt;"A",N(I237)=0),0,SUMIFS($I$16:$I$315,$B$16:$B$315,B237,$D$16:$D$315,D237,$O$16:$O$315,"A"))</f>
        <v/>
      </c>
      <c r="S237">
        <f>IF(OR(O237&lt;&gt;"S",N(G237)=0),0,SUMIFS($G$16:$G$315,$B$16:$B$315,B237,$D$16:$D$315,D237,$O$16:$O$315,"S"))</f>
        <v/>
      </c>
      <c r="T237">
        <f>IF(OR(O237&lt;&gt;"S",E237="",N(G237)=0),0,SUMIFS($G$16:$G$315,$E$16:$E$315,E237,$O$16:$O$315,"S"))</f>
        <v/>
      </c>
      <c r="U237">
        <f>IF(O237="C2",0,N(G237))</f>
        <v/>
      </c>
      <c r="V237">
        <f>IF(O237="C1",0,N(I237))</f>
        <v/>
      </c>
      <c r="W237">
        <f>IF(O237="C1",0,N(H237))</f>
        <v/>
      </c>
      <c r="X237">
        <f>IF(O237="C2",0,N(J237))</f>
        <v/>
      </c>
      <c r="Y237">
        <f>IF(OR(M237="",M237="OK"),0,1)</f>
        <v/>
      </c>
    </row>
    <row r="238">
      <c r="B238" s="21" t="n"/>
      <c r="C238" s="22" t="n"/>
      <c r="D238" s="14" t="n"/>
      <c r="E238" s="22" t="n"/>
      <c r="F238" s="14" t="n"/>
      <c r="G238" s="23" t="n"/>
      <c r="H238" s="23" t="n"/>
      <c r="I238" s="23" t="n"/>
      <c r="J238" s="23" t="n"/>
      <c r="K238" s="24">
        <f>IF(COUNT(G238:J238)=0,"",N($E$8)+SUM(G$16:G238)-SUM(I$16:I238))</f>
        <v/>
      </c>
      <c r="L238" s="24">
        <f>IF(COUNT(G238:J238)=0,"",N($E$9)+SUM(H$16:H238)-SUM(J$16:J238))</f>
        <v/>
      </c>
      <c r="M238" s="25">
        <f>IF(COUNT(G238:J238)=0,"",IF(B238="","Enter the date",IF(D238="","Enter who was paid or who paid",IF(F238="","Pick a head of account",IF(O238="?","Pick a head from the list",IF(AND(O238&lt;&gt;"C1",O238&lt;&gt;"C2",N(G238)+N(H238)&gt;0,N(I238)+N(J238)&gt;0),"Put money in and money out on separate rows",IF(K238&lt;0,"Cash in hand below zero: an entry is missing or wrong",IF(AND(O238="C1",ROUND(N(I238)-N(H238),2)&lt;&gt;0),"Cash deposited: cash out and bank in should be equal",IF(AND(O238="C2",ROUND(N(J238)-N(G238),2)&lt;&gt;0),"Cash withdrawn: bank out and cash in should be equal",IF(P238&gt;10000,"Cash paid to this party today is over ₹10,000: not deductible, s.36(4)",IF(Q238&gt;35000,"Cash freight to this transporter today is over ₹35,000: not deductible, s.36(6)",IF(R238&gt;10000,"Asset paid in cash over ₹10,000 today: left out of its cost, s.39(2)",IF(AND(O238="T",N(G238)&gt;=20000),"Loan of ₹20,000 or more taken in cash: barred, s.185",IF(AND(O238="L",N(I238)&gt;=20000),"Loan of ₹20,000 or more repaid in cash: barred, s.188",IF(S238&gt;=200000,"₹2,00,000 or more in cash from this party today: barred, s.186",IF(T238&gt;=200000,"₹2,00,000 or more in cash for this event or order: barred, s.186","OK"))))))))))))))))</f>
        <v/>
      </c>
      <c r="O238">
        <f>IF(F238="","",IFERROR(VLOOKUP(F238,Lists!$A$2:$B$22,2,FALSE),"?"))</f>
        <v/>
      </c>
      <c r="P238">
        <f>IF(OR(O238&lt;&gt;"E",N(I238)=0),0,SUMIFS($I$16:$I$315,$B$16:$B$315,B238,$D$16:$D$315,D238,$O$16:$O$315,"E"))</f>
        <v/>
      </c>
      <c r="Q238">
        <f>IF(OR(O238&lt;&gt;"F",N(I238)=0),0,SUMIFS($I$16:$I$315,$B$16:$B$315,B238,$D$16:$D$315,D238,$O$16:$O$315,"F"))</f>
        <v/>
      </c>
      <c r="R238">
        <f>IF(OR(O238&lt;&gt;"A",N(I238)=0),0,SUMIFS($I$16:$I$315,$B$16:$B$315,B238,$D$16:$D$315,D238,$O$16:$O$315,"A"))</f>
        <v/>
      </c>
      <c r="S238">
        <f>IF(OR(O238&lt;&gt;"S",N(G238)=0),0,SUMIFS($G$16:$G$315,$B$16:$B$315,B238,$D$16:$D$315,D238,$O$16:$O$315,"S"))</f>
        <v/>
      </c>
      <c r="T238">
        <f>IF(OR(O238&lt;&gt;"S",E238="",N(G238)=0),0,SUMIFS($G$16:$G$315,$E$16:$E$315,E238,$O$16:$O$315,"S"))</f>
        <v/>
      </c>
      <c r="U238">
        <f>IF(O238="C2",0,N(G238))</f>
        <v/>
      </c>
      <c r="V238">
        <f>IF(O238="C1",0,N(I238))</f>
        <v/>
      </c>
      <c r="W238">
        <f>IF(O238="C1",0,N(H238))</f>
        <v/>
      </c>
      <c r="X238">
        <f>IF(O238="C2",0,N(J238))</f>
        <v/>
      </c>
      <c r="Y238">
        <f>IF(OR(M238="",M238="OK"),0,1)</f>
        <v/>
      </c>
    </row>
    <row r="239">
      <c r="B239" s="21" t="n"/>
      <c r="C239" s="22" t="n"/>
      <c r="D239" s="14" t="n"/>
      <c r="E239" s="22" t="n"/>
      <c r="F239" s="14" t="n"/>
      <c r="G239" s="23" t="n"/>
      <c r="H239" s="23" t="n"/>
      <c r="I239" s="23" t="n"/>
      <c r="J239" s="23" t="n"/>
      <c r="K239" s="24">
        <f>IF(COUNT(G239:J239)=0,"",N($E$8)+SUM(G$16:G239)-SUM(I$16:I239))</f>
        <v/>
      </c>
      <c r="L239" s="24">
        <f>IF(COUNT(G239:J239)=0,"",N($E$9)+SUM(H$16:H239)-SUM(J$16:J239))</f>
        <v/>
      </c>
      <c r="M239" s="25">
        <f>IF(COUNT(G239:J239)=0,"",IF(B239="","Enter the date",IF(D239="","Enter who was paid or who paid",IF(F239="","Pick a head of account",IF(O239="?","Pick a head from the list",IF(AND(O239&lt;&gt;"C1",O239&lt;&gt;"C2",N(G239)+N(H239)&gt;0,N(I239)+N(J239)&gt;0),"Put money in and money out on separate rows",IF(K239&lt;0,"Cash in hand below zero: an entry is missing or wrong",IF(AND(O239="C1",ROUND(N(I239)-N(H239),2)&lt;&gt;0),"Cash deposited: cash out and bank in should be equal",IF(AND(O239="C2",ROUND(N(J239)-N(G239),2)&lt;&gt;0),"Cash withdrawn: bank out and cash in should be equal",IF(P239&gt;10000,"Cash paid to this party today is over ₹10,000: not deductible, s.36(4)",IF(Q239&gt;35000,"Cash freight to this transporter today is over ₹35,000: not deductible, s.36(6)",IF(R239&gt;10000,"Asset paid in cash over ₹10,000 today: left out of its cost, s.39(2)",IF(AND(O239="T",N(G239)&gt;=20000),"Loan of ₹20,000 or more taken in cash: barred, s.185",IF(AND(O239="L",N(I239)&gt;=20000),"Loan of ₹20,000 or more repaid in cash: barred, s.188",IF(S239&gt;=200000,"₹2,00,000 or more in cash from this party today: barred, s.186",IF(T239&gt;=200000,"₹2,00,000 or more in cash for this event or order: barred, s.186","OK"))))))))))))))))</f>
        <v/>
      </c>
      <c r="O239">
        <f>IF(F239="","",IFERROR(VLOOKUP(F239,Lists!$A$2:$B$22,2,FALSE),"?"))</f>
        <v/>
      </c>
      <c r="P239">
        <f>IF(OR(O239&lt;&gt;"E",N(I239)=0),0,SUMIFS($I$16:$I$315,$B$16:$B$315,B239,$D$16:$D$315,D239,$O$16:$O$315,"E"))</f>
        <v/>
      </c>
      <c r="Q239">
        <f>IF(OR(O239&lt;&gt;"F",N(I239)=0),0,SUMIFS($I$16:$I$315,$B$16:$B$315,B239,$D$16:$D$315,D239,$O$16:$O$315,"F"))</f>
        <v/>
      </c>
      <c r="R239">
        <f>IF(OR(O239&lt;&gt;"A",N(I239)=0),0,SUMIFS($I$16:$I$315,$B$16:$B$315,B239,$D$16:$D$315,D239,$O$16:$O$315,"A"))</f>
        <v/>
      </c>
      <c r="S239">
        <f>IF(OR(O239&lt;&gt;"S",N(G239)=0),0,SUMIFS($G$16:$G$315,$B$16:$B$315,B239,$D$16:$D$315,D239,$O$16:$O$315,"S"))</f>
        <v/>
      </c>
      <c r="T239">
        <f>IF(OR(O239&lt;&gt;"S",E239="",N(G239)=0),0,SUMIFS($G$16:$G$315,$E$16:$E$315,E239,$O$16:$O$315,"S"))</f>
        <v/>
      </c>
      <c r="U239">
        <f>IF(O239="C2",0,N(G239))</f>
        <v/>
      </c>
      <c r="V239">
        <f>IF(O239="C1",0,N(I239))</f>
        <v/>
      </c>
      <c r="W239">
        <f>IF(O239="C1",0,N(H239))</f>
        <v/>
      </c>
      <c r="X239">
        <f>IF(O239="C2",0,N(J239))</f>
        <v/>
      </c>
      <c r="Y239">
        <f>IF(OR(M239="",M239="OK"),0,1)</f>
        <v/>
      </c>
    </row>
    <row r="240">
      <c r="B240" s="21" t="n"/>
      <c r="C240" s="22" t="n"/>
      <c r="D240" s="14" t="n"/>
      <c r="E240" s="22" t="n"/>
      <c r="F240" s="14" t="n"/>
      <c r="G240" s="23" t="n"/>
      <c r="H240" s="23" t="n"/>
      <c r="I240" s="23" t="n"/>
      <c r="J240" s="23" t="n"/>
      <c r="K240" s="24">
        <f>IF(COUNT(G240:J240)=0,"",N($E$8)+SUM(G$16:G240)-SUM(I$16:I240))</f>
        <v/>
      </c>
      <c r="L240" s="24">
        <f>IF(COUNT(G240:J240)=0,"",N($E$9)+SUM(H$16:H240)-SUM(J$16:J240))</f>
        <v/>
      </c>
      <c r="M240" s="25">
        <f>IF(COUNT(G240:J240)=0,"",IF(B240="","Enter the date",IF(D240="","Enter who was paid or who paid",IF(F240="","Pick a head of account",IF(O240="?","Pick a head from the list",IF(AND(O240&lt;&gt;"C1",O240&lt;&gt;"C2",N(G240)+N(H240)&gt;0,N(I240)+N(J240)&gt;0),"Put money in and money out on separate rows",IF(K240&lt;0,"Cash in hand below zero: an entry is missing or wrong",IF(AND(O240="C1",ROUND(N(I240)-N(H240),2)&lt;&gt;0),"Cash deposited: cash out and bank in should be equal",IF(AND(O240="C2",ROUND(N(J240)-N(G240),2)&lt;&gt;0),"Cash withdrawn: bank out and cash in should be equal",IF(P240&gt;10000,"Cash paid to this party today is over ₹10,000: not deductible, s.36(4)",IF(Q240&gt;35000,"Cash freight to this transporter today is over ₹35,000: not deductible, s.36(6)",IF(R240&gt;10000,"Asset paid in cash over ₹10,000 today: left out of its cost, s.39(2)",IF(AND(O240="T",N(G240)&gt;=20000),"Loan of ₹20,000 or more taken in cash: barred, s.185",IF(AND(O240="L",N(I240)&gt;=20000),"Loan of ₹20,000 or more repaid in cash: barred, s.188",IF(S240&gt;=200000,"₹2,00,000 or more in cash from this party today: barred, s.186",IF(T240&gt;=200000,"₹2,00,000 or more in cash for this event or order: barred, s.186","OK"))))))))))))))))</f>
        <v/>
      </c>
      <c r="O240">
        <f>IF(F240="","",IFERROR(VLOOKUP(F240,Lists!$A$2:$B$22,2,FALSE),"?"))</f>
        <v/>
      </c>
      <c r="P240">
        <f>IF(OR(O240&lt;&gt;"E",N(I240)=0),0,SUMIFS($I$16:$I$315,$B$16:$B$315,B240,$D$16:$D$315,D240,$O$16:$O$315,"E"))</f>
        <v/>
      </c>
      <c r="Q240">
        <f>IF(OR(O240&lt;&gt;"F",N(I240)=0),0,SUMIFS($I$16:$I$315,$B$16:$B$315,B240,$D$16:$D$315,D240,$O$16:$O$315,"F"))</f>
        <v/>
      </c>
      <c r="R240">
        <f>IF(OR(O240&lt;&gt;"A",N(I240)=0),0,SUMIFS($I$16:$I$315,$B$16:$B$315,B240,$D$16:$D$315,D240,$O$16:$O$315,"A"))</f>
        <v/>
      </c>
      <c r="S240">
        <f>IF(OR(O240&lt;&gt;"S",N(G240)=0),0,SUMIFS($G$16:$G$315,$B$16:$B$315,B240,$D$16:$D$315,D240,$O$16:$O$315,"S"))</f>
        <v/>
      </c>
      <c r="T240">
        <f>IF(OR(O240&lt;&gt;"S",E240="",N(G240)=0),0,SUMIFS($G$16:$G$315,$E$16:$E$315,E240,$O$16:$O$315,"S"))</f>
        <v/>
      </c>
      <c r="U240">
        <f>IF(O240="C2",0,N(G240))</f>
        <v/>
      </c>
      <c r="V240">
        <f>IF(O240="C1",0,N(I240))</f>
        <v/>
      </c>
      <c r="W240">
        <f>IF(O240="C1",0,N(H240))</f>
        <v/>
      </c>
      <c r="X240">
        <f>IF(O240="C2",0,N(J240))</f>
        <v/>
      </c>
      <c r="Y240">
        <f>IF(OR(M240="",M240="OK"),0,1)</f>
        <v/>
      </c>
    </row>
    <row r="241">
      <c r="B241" s="21" t="n"/>
      <c r="C241" s="22" t="n"/>
      <c r="D241" s="14" t="n"/>
      <c r="E241" s="22" t="n"/>
      <c r="F241" s="14" t="n"/>
      <c r="G241" s="23" t="n"/>
      <c r="H241" s="23" t="n"/>
      <c r="I241" s="23" t="n"/>
      <c r="J241" s="23" t="n"/>
      <c r="K241" s="24">
        <f>IF(COUNT(G241:J241)=0,"",N($E$8)+SUM(G$16:G241)-SUM(I$16:I241))</f>
        <v/>
      </c>
      <c r="L241" s="24">
        <f>IF(COUNT(G241:J241)=0,"",N($E$9)+SUM(H$16:H241)-SUM(J$16:J241))</f>
        <v/>
      </c>
      <c r="M241" s="25">
        <f>IF(COUNT(G241:J241)=0,"",IF(B241="","Enter the date",IF(D241="","Enter who was paid or who paid",IF(F241="","Pick a head of account",IF(O241="?","Pick a head from the list",IF(AND(O241&lt;&gt;"C1",O241&lt;&gt;"C2",N(G241)+N(H241)&gt;0,N(I241)+N(J241)&gt;0),"Put money in and money out on separate rows",IF(K241&lt;0,"Cash in hand below zero: an entry is missing or wrong",IF(AND(O241="C1",ROUND(N(I241)-N(H241),2)&lt;&gt;0),"Cash deposited: cash out and bank in should be equal",IF(AND(O241="C2",ROUND(N(J241)-N(G241),2)&lt;&gt;0),"Cash withdrawn: bank out and cash in should be equal",IF(P241&gt;10000,"Cash paid to this party today is over ₹10,000: not deductible, s.36(4)",IF(Q241&gt;35000,"Cash freight to this transporter today is over ₹35,000: not deductible, s.36(6)",IF(R241&gt;10000,"Asset paid in cash over ₹10,000 today: left out of its cost, s.39(2)",IF(AND(O241="T",N(G241)&gt;=20000),"Loan of ₹20,000 or more taken in cash: barred, s.185",IF(AND(O241="L",N(I241)&gt;=20000),"Loan of ₹20,000 or more repaid in cash: barred, s.188",IF(S241&gt;=200000,"₹2,00,000 or more in cash from this party today: barred, s.186",IF(T241&gt;=200000,"₹2,00,000 or more in cash for this event or order: barred, s.186","OK"))))))))))))))))</f>
        <v/>
      </c>
      <c r="O241">
        <f>IF(F241="","",IFERROR(VLOOKUP(F241,Lists!$A$2:$B$22,2,FALSE),"?"))</f>
        <v/>
      </c>
      <c r="P241">
        <f>IF(OR(O241&lt;&gt;"E",N(I241)=0),0,SUMIFS($I$16:$I$315,$B$16:$B$315,B241,$D$16:$D$315,D241,$O$16:$O$315,"E"))</f>
        <v/>
      </c>
      <c r="Q241">
        <f>IF(OR(O241&lt;&gt;"F",N(I241)=0),0,SUMIFS($I$16:$I$315,$B$16:$B$315,B241,$D$16:$D$315,D241,$O$16:$O$315,"F"))</f>
        <v/>
      </c>
      <c r="R241">
        <f>IF(OR(O241&lt;&gt;"A",N(I241)=0),0,SUMIFS($I$16:$I$315,$B$16:$B$315,B241,$D$16:$D$315,D241,$O$16:$O$315,"A"))</f>
        <v/>
      </c>
      <c r="S241">
        <f>IF(OR(O241&lt;&gt;"S",N(G241)=0),0,SUMIFS($G$16:$G$315,$B$16:$B$315,B241,$D$16:$D$315,D241,$O$16:$O$315,"S"))</f>
        <v/>
      </c>
      <c r="T241">
        <f>IF(OR(O241&lt;&gt;"S",E241="",N(G241)=0),0,SUMIFS($G$16:$G$315,$E$16:$E$315,E241,$O$16:$O$315,"S"))</f>
        <v/>
      </c>
      <c r="U241">
        <f>IF(O241="C2",0,N(G241))</f>
        <v/>
      </c>
      <c r="V241">
        <f>IF(O241="C1",0,N(I241))</f>
        <v/>
      </c>
      <c r="W241">
        <f>IF(O241="C1",0,N(H241))</f>
        <v/>
      </c>
      <c r="X241">
        <f>IF(O241="C2",0,N(J241))</f>
        <v/>
      </c>
      <c r="Y241">
        <f>IF(OR(M241="",M241="OK"),0,1)</f>
        <v/>
      </c>
    </row>
    <row r="242">
      <c r="B242" s="21" t="n"/>
      <c r="C242" s="22" t="n"/>
      <c r="D242" s="14" t="n"/>
      <c r="E242" s="22" t="n"/>
      <c r="F242" s="14" t="n"/>
      <c r="G242" s="23" t="n"/>
      <c r="H242" s="23" t="n"/>
      <c r="I242" s="23" t="n"/>
      <c r="J242" s="23" t="n"/>
      <c r="K242" s="24">
        <f>IF(COUNT(G242:J242)=0,"",N($E$8)+SUM(G$16:G242)-SUM(I$16:I242))</f>
        <v/>
      </c>
      <c r="L242" s="24">
        <f>IF(COUNT(G242:J242)=0,"",N($E$9)+SUM(H$16:H242)-SUM(J$16:J242))</f>
        <v/>
      </c>
      <c r="M242" s="25">
        <f>IF(COUNT(G242:J242)=0,"",IF(B242="","Enter the date",IF(D242="","Enter who was paid or who paid",IF(F242="","Pick a head of account",IF(O242="?","Pick a head from the list",IF(AND(O242&lt;&gt;"C1",O242&lt;&gt;"C2",N(G242)+N(H242)&gt;0,N(I242)+N(J242)&gt;0),"Put money in and money out on separate rows",IF(K242&lt;0,"Cash in hand below zero: an entry is missing or wrong",IF(AND(O242="C1",ROUND(N(I242)-N(H242),2)&lt;&gt;0),"Cash deposited: cash out and bank in should be equal",IF(AND(O242="C2",ROUND(N(J242)-N(G242),2)&lt;&gt;0),"Cash withdrawn: bank out and cash in should be equal",IF(P242&gt;10000,"Cash paid to this party today is over ₹10,000: not deductible, s.36(4)",IF(Q242&gt;35000,"Cash freight to this transporter today is over ₹35,000: not deductible, s.36(6)",IF(R242&gt;10000,"Asset paid in cash over ₹10,000 today: left out of its cost, s.39(2)",IF(AND(O242="T",N(G242)&gt;=20000),"Loan of ₹20,000 or more taken in cash: barred, s.185",IF(AND(O242="L",N(I242)&gt;=20000),"Loan of ₹20,000 or more repaid in cash: barred, s.188",IF(S242&gt;=200000,"₹2,00,000 or more in cash from this party today: barred, s.186",IF(T242&gt;=200000,"₹2,00,000 or more in cash for this event or order: barred, s.186","OK"))))))))))))))))</f>
        <v/>
      </c>
      <c r="O242">
        <f>IF(F242="","",IFERROR(VLOOKUP(F242,Lists!$A$2:$B$22,2,FALSE),"?"))</f>
        <v/>
      </c>
      <c r="P242">
        <f>IF(OR(O242&lt;&gt;"E",N(I242)=0),0,SUMIFS($I$16:$I$315,$B$16:$B$315,B242,$D$16:$D$315,D242,$O$16:$O$315,"E"))</f>
        <v/>
      </c>
      <c r="Q242">
        <f>IF(OR(O242&lt;&gt;"F",N(I242)=0),0,SUMIFS($I$16:$I$315,$B$16:$B$315,B242,$D$16:$D$315,D242,$O$16:$O$315,"F"))</f>
        <v/>
      </c>
      <c r="R242">
        <f>IF(OR(O242&lt;&gt;"A",N(I242)=0),0,SUMIFS($I$16:$I$315,$B$16:$B$315,B242,$D$16:$D$315,D242,$O$16:$O$315,"A"))</f>
        <v/>
      </c>
      <c r="S242">
        <f>IF(OR(O242&lt;&gt;"S",N(G242)=0),0,SUMIFS($G$16:$G$315,$B$16:$B$315,B242,$D$16:$D$315,D242,$O$16:$O$315,"S"))</f>
        <v/>
      </c>
      <c r="T242">
        <f>IF(OR(O242&lt;&gt;"S",E242="",N(G242)=0),0,SUMIFS($G$16:$G$315,$E$16:$E$315,E242,$O$16:$O$315,"S"))</f>
        <v/>
      </c>
      <c r="U242">
        <f>IF(O242="C2",0,N(G242))</f>
        <v/>
      </c>
      <c r="V242">
        <f>IF(O242="C1",0,N(I242))</f>
        <v/>
      </c>
      <c r="W242">
        <f>IF(O242="C1",0,N(H242))</f>
        <v/>
      </c>
      <c r="X242">
        <f>IF(O242="C2",0,N(J242))</f>
        <v/>
      </c>
      <c r="Y242">
        <f>IF(OR(M242="",M242="OK"),0,1)</f>
        <v/>
      </c>
    </row>
    <row r="243">
      <c r="B243" s="21" t="n"/>
      <c r="C243" s="22" t="n"/>
      <c r="D243" s="14" t="n"/>
      <c r="E243" s="22" t="n"/>
      <c r="F243" s="14" t="n"/>
      <c r="G243" s="23" t="n"/>
      <c r="H243" s="23" t="n"/>
      <c r="I243" s="23" t="n"/>
      <c r="J243" s="23" t="n"/>
      <c r="K243" s="24">
        <f>IF(COUNT(G243:J243)=0,"",N($E$8)+SUM(G$16:G243)-SUM(I$16:I243))</f>
        <v/>
      </c>
      <c r="L243" s="24">
        <f>IF(COUNT(G243:J243)=0,"",N($E$9)+SUM(H$16:H243)-SUM(J$16:J243))</f>
        <v/>
      </c>
      <c r="M243" s="25">
        <f>IF(COUNT(G243:J243)=0,"",IF(B243="","Enter the date",IF(D243="","Enter who was paid or who paid",IF(F243="","Pick a head of account",IF(O243="?","Pick a head from the list",IF(AND(O243&lt;&gt;"C1",O243&lt;&gt;"C2",N(G243)+N(H243)&gt;0,N(I243)+N(J243)&gt;0),"Put money in and money out on separate rows",IF(K243&lt;0,"Cash in hand below zero: an entry is missing or wrong",IF(AND(O243="C1",ROUND(N(I243)-N(H243),2)&lt;&gt;0),"Cash deposited: cash out and bank in should be equal",IF(AND(O243="C2",ROUND(N(J243)-N(G243),2)&lt;&gt;0),"Cash withdrawn: bank out and cash in should be equal",IF(P243&gt;10000,"Cash paid to this party today is over ₹10,000: not deductible, s.36(4)",IF(Q243&gt;35000,"Cash freight to this transporter today is over ₹35,000: not deductible, s.36(6)",IF(R243&gt;10000,"Asset paid in cash over ₹10,000 today: left out of its cost, s.39(2)",IF(AND(O243="T",N(G243)&gt;=20000),"Loan of ₹20,000 or more taken in cash: barred, s.185",IF(AND(O243="L",N(I243)&gt;=20000),"Loan of ₹20,000 or more repaid in cash: barred, s.188",IF(S243&gt;=200000,"₹2,00,000 or more in cash from this party today: barred, s.186",IF(T243&gt;=200000,"₹2,00,000 or more in cash for this event or order: barred, s.186","OK"))))))))))))))))</f>
        <v/>
      </c>
      <c r="O243">
        <f>IF(F243="","",IFERROR(VLOOKUP(F243,Lists!$A$2:$B$22,2,FALSE),"?"))</f>
        <v/>
      </c>
      <c r="P243">
        <f>IF(OR(O243&lt;&gt;"E",N(I243)=0),0,SUMIFS($I$16:$I$315,$B$16:$B$315,B243,$D$16:$D$315,D243,$O$16:$O$315,"E"))</f>
        <v/>
      </c>
      <c r="Q243">
        <f>IF(OR(O243&lt;&gt;"F",N(I243)=0),0,SUMIFS($I$16:$I$315,$B$16:$B$315,B243,$D$16:$D$315,D243,$O$16:$O$315,"F"))</f>
        <v/>
      </c>
      <c r="R243">
        <f>IF(OR(O243&lt;&gt;"A",N(I243)=0),0,SUMIFS($I$16:$I$315,$B$16:$B$315,B243,$D$16:$D$315,D243,$O$16:$O$315,"A"))</f>
        <v/>
      </c>
      <c r="S243">
        <f>IF(OR(O243&lt;&gt;"S",N(G243)=0),0,SUMIFS($G$16:$G$315,$B$16:$B$315,B243,$D$16:$D$315,D243,$O$16:$O$315,"S"))</f>
        <v/>
      </c>
      <c r="T243">
        <f>IF(OR(O243&lt;&gt;"S",E243="",N(G243)=0),0,SUMIFS($G$16:$G$315,$E$16:$E$315,E243,$O$16:$O$315,"S"))</f>
        <v/>
      </c>
      <c r="U243">
        <f>IF(O243="C2",0,N(G243))</f>
        <v/>
      </c>
      <c r="V243">
        <f>IF(O243="C1",0,N(I243))</f>
        <v/>
      </c>
      <c r="W243">
        <f>IF(O243="C1",0,N(H243))</f>
        <v/>
      </c>
      <c r="X243">
        <f>IF(O243="C2",0,N(J243))</f>
        <v/>
      </c>
      <c r="Y243">
        <f>IF(OR(M243="",M243="OK"),0,1)</f>
        <v/>
      </c>
    </row>
    <row r="244">
      <c r="B244" s="21" t="n"/>
      <c r="C244" s="22" t="n"/>
      <c r="D244" s="14" t="n"/>
      <c r="E244" s="22" t="n"/>
      <c r="F244" s="14" t="n"/>
      <c r="G244" s="23" t="n"/>
      <c r="H244" s="23" t="n"/>
      <c r="I244" s="23" t="n"/>
      <c r="J244" s="23" t="n"/>
      <c r="K244" s="24">
        <f>IF(COUNT(G244:J244)=0,"",N($E$8)+SUM(G$16:G244)-SUM(I$16:I244))</f>
        <v/>
      </c>
      <c r="L244" s="24">
        <f>IF(COUNT(G244:J244)=0,"",N($E$9)+SUM(H$16:H244)-SUM(J$16:J244))</f>
        <v/>
      </c>
      <c r="M244" s="25">
        <f>IF(COUNT(G244:J244)=0,"",IF(B244="","Enter the date",IF(D244="","Enter who was paid or who paid",IF(F244="","Pick a head of account",IF(O244="?","Pick a head from the list",IF(AND(O244&lt;&gt;"C1",O244&lt;&gt;"C2",N(G244)+N(H244)&gt;0,N(I244)+N(J244)&gt;0),"Put money in and money out on separate rows",IF(K244&lt;0,"Cash in hand below zero: an entry is missing or wrong",IF(AND(O244="C1",ROUND(N(I244)-N(H244),2)&lt;&gt;0),"Cash deposited: cash out and bank in should be equal",IF(AND(O244="C2",ROUND(N(J244)-N(G244),2)&lt;&gt;0),"Cash withdrawn: bank out and cash in should be equal",IF(P244&gt;10000,"Cash paid to this party today is over ₹10,000: not deductible, s.36(4)",IF(Q244&gt;35000,"Cash freight to this transporter today is over ₹35,000: not deductible, s.36(6)",IF(R244&gt;10000,"Asset paid in cash over ₹10,000 today: left out of its cost, s.39(2)",IF(AND(O244="T",N(G244)&gt;=20000),"Loan of ₹20,000 or more taken in cash: barred, s.185",IF(AND(O244="L",N(I244)&gt;=20000),"Loan of ₹20,000 or more repaid in cash: barred, s.188",IF(S244&gt;=200000,"₹2,00,000 or more in cash from this party today: barred, s.186",IF(T244&gt;=200000,"₹2,00,000 or more in cash for this event or order: barred, s.186","OK"))))))))))))))))</f>
        <v/>
      </c>
      <c r="O244">
        <f>IF(F244="","",IFERROR(VLOOKUP(F244,Lists!$A$2:$B$22,2,FALSE),"?"))</f>
        <v/>
      </c>
      <c r="P244">
        <f>IF(OR(O244&lt;&gt;"E",N(I244)=0),0,SUMIFS($I$16:$I$315,$B$16:$B$315,B244,$D$16:$D$315,D244,$O$16:$O$315,"E"))</f>
        <v/>
      </c>
      <c r="Q244">
        <f>IF(OR(O244&lt;&gt;"F",N(I244)=0),0,SUMIFS($I$16:$I$315,$B$16:$B$315,B244,$D$16:$D$315,D244,$O$16:$O$315,"F"))</f>
        <v/>
      </c>
      <c r="R244">
        <f>IF(OR(O244&lt;&gt;"A",N(I244)=0),0,SUMIFS($I$16:$I$315,$B$16:$B$315,B244,$D$16:$D$315,D244,$O$16:$O$315,"A"))</f>
        <v/>
      </c>
      <c r="S244">
        <f>IF(OR(O244&lt;&gt;"S",N(G244)=0),0,SUMIFS($G$16:$G$315,$B$16:$B$315,B244,$D$16:$D$315,D244,$O$16:$O$315,"S"))</f>
        <v/>
      </c>
      <c r="T244">
        <f>IF(OR(O244&lt;&gt;"S",E244="",N(G244)=0),0,SUMIFS($G$16:$G$315,$E$16:$E$315,E244,$O$16:$O$315,"S"))</f>
        <v/>
      </c>
      <c r="U244">
        <f>IF(O244="C2",0,N(G244))</f>
        <v/>
      </c>
      <c r="V244">
        <f>IF(O244="C1",0,N(I244))</f>
        <v/>
      </c>
      <c r="W244">
        <f>IF(O244="C1",0,N(H244))</f>
        <v/>
      </c>
      <c r="X244">
        <f>IF(O244="C2",0,N(J244))</f>
        <v/>
      </c>
      <c r="Y244">
        <f>IF(OR(M244="",M244="OK"),0,1)</f>
        <v/>
      </c>
    </row>
    <row r="245">
      <c r="B245" s="21" t="n"/>
      <c r="C245" s="22" t="n"/>
      <c r="D245" s="14" t="n"/>
      <c r="E245" s="22" t="n"/>
      <c r="F245" s="14" t="n"/>
      <c r="G245" s="23" t="n"/>
      <c r="H245" s="23" t="n"/>
      <c r="I245" s="23" t="n"/>
      <c r="J245" s="23" t="n"/>
      <c r="K245" s="24">
        <f>IF(COUNT(G245:J245)=0,"",N($E$8)+SUM(G$16:G245)-SUM(I$16:I245))</f>
        <v/>
      </c>
      <c r="L245" s="24">
        <f>IF(COUNT(G245:J245)=0,"",N($E$9)+SUM(H$16:H245)-SUM(J$16:J245))</f>
        <v/>
      </c>
      <c r="M245" s="25">
        <f>IF(COUNT(G245:J245)=0,"",IF(B245="","Enter the date",IF(D245="","Enter who was paid or who paid",IF(F245="","Pick a head of account",IF(O245="?","Pick a head from the list",IF(AND(O245&lt;&gt;"C1",O245&lt;&gt;"C2",N(G245)+N(H245)&gt;0,N(I245)+N(J245)&gt;0),"Put money in and money out on separate rows",IF(K245&lt;0,"Cash in hand below zero: an entry is missing or wrong",IF(AND(O245="C1",ROUND(N(I245)-N(H245),2)&lt;&gt;0),"Cash deposited: cash out and bank in should be equal",IF(AND(O245="C2",ROUND(N(J245)-N(G245),2)&lt;&gt;0),"Cash withdrawn: bank out and cash in should be equal",IF(P245&gt;10000,"Cash paid to this party today is over ₹10,000: not deductible, s.36(4)",IF(Q245&gt;35000,"Cash freight to this transporter today is over ₹35,000: not deductible, s.36(6)",IF(R245&gt;10000,"Asset paid in cash over ₹10,000 today: left out of its cost, s.39(2)",IF(AND(O245="T",N(G245)&gt;=20000),"Loan of ₹20,000 or more taken in cash: barred, s.185",IF(AND(O245="L",N(I245)&gt;=20000),"Loan of ₹20,000 or more repaid in cash: barred, s.188",IF(S245&gt;=200000,"₹2,00,000 or more in cash from this party today: barred, s.186",IF(T245&gt;=200000,"₹2,00,000 or more in cash for this event or order: barred, s.186","OK"))))))))))))))))</f>
        <v/>
      </c>
      <c r="O245">
        <f>IF(F245="","",IFERROR(VLOOKUP(F245,Lists!$A$2:$B$22,2,FALSE),"?"))</f>
        <v/>
      </c>
      <c r="P245">
        <f>IF(OR(O245&lt;&gt;"E",N(I245)=0),0,SUMIFS($I$16:$I$315,$B$16:$B$315,B245,$D$16:$D$315,D245,$O$16:$O$315,"E"))</f>
        <v/>
      </c>
      <c r="Q245">
        <f>IF(OR(O245&lt;&gt;"F",N(I245)=0),0,SUMIFS($I$16:$I$315,$B$16:$B$315,B245,$D$16:$D$315,D245,$O$16:$O$315,"F"))</f>
        <v/>
      </c>
      <c r="R245">
        <f>IF(OR(O245&lt;&gt;"A",N(I245)=0),0,SUMIFS($I$16:$I$315,$B$16:$B$315,B245,$D$16:$D$315,D245,$O$16:$O$315,"A"))</f>
        <v/>
      </c>
      <c r="S245">
        <f>IF(OR(O245&lt;&gt;"S",N(G245)=0),0,SUMIFS($G$16:$G$315,$B$16:$B$315,B245,$D$16:$D$315,D245,$O$16:$O$315,"S"))</f>
        <v/>
      </c>
      <c r="T245">
        <f>IF(OR(O245&lt;&gt;"S",E245="",N(G245)=0),0,SUMIFS($G$16:$G$315,$E$16:$E$315,E245,$O$16:$O$315,"S"))</f>
        <v/>
      </c>
      <c r="U245">
        <f>IF(O245="C2",0,N(G245))</f>
        <v/>
      </c>
      <c r="V245">
        <f>IF(O245="C1",0,N(I245))</f>
        <v/>
      </c>
      <c r="W245">
        <f>IF(O245="C1",0,N(H245))</f>
        <v/>
      </c>
      <c r="X245">
        <f>IF(O245="C2",0,N(J245))</f>
        <v/>
      </c>
      <c r="Y245">
        <f>IF(OR(M245="",M245="OK"),0,1)</f>
        <v/>
      </c>
    </row>
    <row r="246">
      <c r="B246" s="21" t="n"/>
      <c r="C246" s="22" t="n"/>
      <c r="D246" s="14" t="n"/>
      <c r="E246" s="22" t="n"/>
      <c r="F246" s="14" t="n"/>
      <c r="G246" s="23" t="n"/>
      <c r="H246" s="23" t="n"/>
      <c r="I246" s="23" t="n"/>
      <c r="J246" s="23" t="n"/>
      <c r="K246" s="24">
        <f>IF(COUNT(G246:J246)=0,"",N($E$8)+SUM(G$16:G246)-SUM(I$16:I246))</f>
        <v/>
      </c>
      <c r="L246" s="24">
        <f>IF(COUNT(G246:J246)=0,"",N($E$9)+SUM(H$16:H246)-SUM(J$16:J246))</f>
        <v/>
      </c>
      <c r="M246" s="25">
        <f>IF(COUNT(G246:J246)=0,"",IF(B246="","Enter the date",IF(D246="","Enter who was paid or who paid",IF(F246="","Pick a head of account",IF(O246="?","Pick a head from the list",IF(AND(O246&lt;&gt;"C1",O246&lt;&gt;"C2",N(G246)+N(H246)&gt;0,N(I246)+N(J246)&gt;0),"Put money in and money out on separate rows",IF(K246&lt;0,"Cash in hand below zero: an entry is missing or wrong",IF(AND(O246="C1",ROUND(N(I246)-N(H246),2)&lt;&gt;0),"Cash deposited: cash out and bank in should be equal",IF(AND(O246="C2",ROUND(N(J246)-N(G246),2)&lt;&gt;0),"Cash withdrawn: bank out and cash in should be equal",IF(P246&gt;10000,"Cash paid to this party today is over ₹10,000: not deductible, s.36(4)",IF(Q246&gt;35000,"Cash freight to this transporter today is over ₹35,000: not deductible, s.36(6)",IF(R246&gt;10000,"Asset paid in cash over ₹10,000 today: left out of its cost, s.39(2)",IF(AND(O246="T",N(G246)&gt;=20000),"Loan of ₹20,000 or more taken in cash: barred, s.185",IF(AND(O246="L",N(I246)&gt;=20000),"Loan of ₹20,000 or more repaid in cash: barred, s.188",IF(S246&gt;=200000,"₹2,00,000 or more in cash from this party today: barred, s.186",IF(T246&gt;=200000,"₹2,00,000 or more in cash for this event or order: barred, s.186","OK"))))))))))))))))</f>
        <v/>
      </c>
      <c r="O246">
        <f>IF(F246="","",IFERROR(VLOOKUP(F246,Lists!$A$2:$B$22,2,FALSE),"?"))</f>
        <v/>
      </c>
      <c r="P246">
        <f>IF(OR(O246&lt;&gt;"E",N(I246)=0),0,SUMIFS($I$16:$I$315,$B$16:$B$315,B246,$D$16:$D$315,D246,$O$16:$O$315,"E"))</f>
        <v/>
      </c>
      <c r="Q246">
        <f>IF(OR(O246&lt;&gt;"F",N(I246)=0),0,SUMIFS($I$16:$I$315,$B$16:$B$315,B246,$D$16:$D$315,D246,$O$16:$O$315,"F"))</f>
        <v/>
      </c>
      <c r="R246">
        <f>IF(OR(O246&lt;&gt;"A",N(I246)=0),0,SUMIFS($I$16:$I$315,$B$16:$B$315,B246,$D$16:$D$315,D246,$O$16:$O$315,"A"))</f>
        <v/>
      </c>
      <c r="S246">
        <f>IF(OR(O246&lt;&gt;"S",N(G246)=0),0,SUMIFS($G$16:$G$315,$B$16:$B$315,B246,$D$16:$D$315,D246,$O$16:$O$315,"S"))</f>
        <v/>
      </c>
      <c r="T246">
        <f>IF(OR(O246&lt;&gt;"S",E246="",N(G246)=0),0,SUMIFS($G$16:$G$315,$E$16:$E$315,E246,$O$16:$O$315,"S"))</f>
        <v/>
      </c>
      <c r="U246">
        <f>IF(O246="C2",0,N(G246))</f>
        <v/>
      </c>
      <c r="V246">
        <f>IF(O246="C1",0,N(I246))</f>
        <v/>
      </c>
      <c r="W246">
        <f>IF(O246="C1",0,N(H246))</f>
        <v/>
      </c>
      <c r="X246">
        <f>IF(O246="C2",0,N(J246))</f>
        <v/>
      </c>
      <c r="Y246">
        <f>IF(OR(M246="",M246="OK"),0,1)</f>
        <v/>
      </c>
    </row>
    <row r="247">
      <c r="B247" s="21" t="n"/>
      <c r="C247" s="22" t="n"/>
      <c r="D247" s="14" t="n"/>
      <c r="E247" s="22" t="n"/>
      <c r="F247" s="14" t="n"/>
      <c r="G247" s="23" t="n"/>
      <c r="H247" s="23" t="n"/>
      <c r="I247" s="23" t="n"/>
      <c r="J247" s="23" t="n"/>
      <c r="K247" s="24">
        <f>IF(COUNT(G247:J247)=0,"",N($E$8)+SUM(G$16:G247)-SUM(I$16:I247))</f>
        <v/>
      </c>
      <c r="L247" s="24">
        <f>IF(COUNT(G247:J247)=0,"",N($E$9)+SUM(H$16:H247)-SUM(J$16:J247))</f>
        <v/>
      </c>
      <c r="M247" s="25">
        <f>IF(COUNT(G247:J247)=0,"",IF(B247="","Enter the date",IF(D247="","Enter who was paid or who paid",IF(F247="","Pick a head of account",IF(O247="?","Pick a head from the list",IF(AND(O247&lt;&gt;"C1",O247&lt;&gt;"C2",N(G247)+N(H247)&gt;0,N(I247)+N(J247)&gt;0),"Put money in and money out on separate rows",IF(K247&lt;0,"Cash in hand below zero: an entry is missing or wrong",IF(AND(O247="C1",ROUND(N(I247)-N(H247),2)&lt;&gt;0),"Cash deposited: cash out and bank in should be equal",IF(AND(O247="C2",ROUND(N(J247)-N(G247),2)&lt;&gt;0),"Cash withdrawn: bank out and cash in should be equal",IF(P247&gt;10000,"Cash paid to this party today is over ₹10,000: not deductible, s.36(4)",IF(Q247&gt;35000,"Cash freight to this transporter today is over ₹35,000: not deductible, s.36(6)",IF(R247&gt;10000,"Asset paid in cash over ₹10,000 today: left out of its cost, s.39(2)",IF(AND(O247="T",N(G247)&gt;=20000),"Loan of ₹20,000 or more taken in cash: barred, s.185",IF(AND(O247="L",N(I247)&gt;=20000),"Loan of ₹20,000 or more repaid in cash: barred, s.188",IF(S247&gt;=200000,"₹2,00,000 or more in cash from this party today: barred, s.186",IF(T247&gt;=200000,"₹2,00,000 or more in cash for this event or order: barred, s.186","OK"))))))))))))))))</f>
        <v/>
      </c>
      <c r="O247">
        <f>IF(F247="","",IFERROR(VLOOKUP(F247,Lists!$A$2:$B$22,2,FALSE),"?"))</f>
        <v/>
      </c>
      <c r="P247">
        <f>IF(OR(O247&lt;&gt;"E",N(I247)=0),0,SUMIFS($I$16:$I$315,$B$16:$B$315,B247,$D$16:$D$315,D247,$O$16:$O$315,"E"))</f>
        <v/>
      </c>
      <c r="Q247">
        <f>IF(OR(O247&lt;&gt;"F",N(I247)=0),0,SUMIFS($I$16:$I$315,$B$16:$B$315,B247,$D$16:$D$315,D247,$O$16:$O$315,"F"))</f>
        <v/>
      </c>
      <c r="R247">
        <f>IF(OR(O247&lt;&gt;"A",N(I247)=0),0,SUMIFS($I$16:$I$315,$B$16:$B$315,B247,$D$16:$D$315,D247,$O$16:$O$315,"A"))</f>
        <v/>
      </c>
      <c r="S247">
        <f>IF(OR(O247&lt;&gt;"S",N(G247)=0),0,SUMIFS($G$16:$G$315,$B$16:$B$315,B247,$D$16:$D$315,D247,$O$16:$O$315,"S"))</f>
        <v/>
      </c>
      <c r="T247">
        <f>IF(OR(O247&lt;&gt;"S",E247="",N(G247)=0),0,SUMIFS($G$16:$G$315,$E$16:$E$315,E247,$O$16:$O$315,"S"))</f>
        <v/>
      </c>
      <c r="U247">
        <f>IF(O247="C2",0,N(G247))</f>
        <v/>
      </c>
      <c r="V247">
        <f>IF(O247="C1",0,N(I247))</f>
        <v/>
      </c>
      <c r="W247">
        <f>IF(O247="C1",0,N(H247))</f>
        <v/>
      </c>
      <c r="X247">
        <f>IF(O247="C2",0,N(J247))</f>
        <v/>
      </c>
      <c r="Y247">
        <f>IF(OR(M247="",M247="OK"),0,1)</f>
        <v/>
      </c>
    </row>
    <row r="248">
      <c r="B248" s="21" t="n"/>
      <c r="C248" s="22" t="n"/>
      <c r="D248" s="14" t="n"/>
      <c r="E248" s="22" t="n"/>
      <c r="F248" s="14" t="n"/>
      <c r="G248" s="23" t="n"/>
      <c r="H248" s="23" t="n"/>
      <c r="I248" s="23" t="n"/>
      <c r="J248" s="23" t="n"/>
      <c r="K248" s="24">
        <f>IF(COUNT(G248:J248)=0,"",N($E$8)+SUM(G$16:G248)-SUM(I$16:I248))</f>
        <v/>
      </c>
      <c r="L248" s="24">
        <f>IF(COUNT(G248:J248)=0,"",N($E$9)+SUM(H$16:H248)-SUM(J$16:J248))</f>
        <v/>
      </c>
      <c r="M248" s="25">
        <f>IF(COUNT(G248:J248)=0,"",IF(B248="","Enter the date",IF(D248="","Enter who was paid or who paid",IF(F248="","Pick a head of account",IF(O248="?","Pick a head from the list",IF(AND(O248&lt;&gt;"C1",O248&lt;&gt;"C2",N(G248)+N(H248)&gt;0,N(I248)+N(J248)&gt;0),"Put money in and money out on separate rows",IF(K248&lt;0,"Cash in hand below zero: an entry is missing or wrong",IF(AND(O248="C1",ROUND(N(I248)-N(H248),2)&lt;&gt;0),"Cash deposited: cash out and bank in should be equal",IF(AND(O248="C2",ROUND(N(J248)-N(G248),2)&lt;&gt;0),"Cash withdrawn: bank out and cash in should be equal",IF(P248&gt;10000,"Cash paid to this party today is over ₹10,000: not deductible, s.36(4)",IF(Q248&gt;35000,"Cash freight to this transporter today is over ₹35,000: not deductible, s.36(6)",IF(R248&gt;10000,"Asset paid in cash over ₹10,000 today: left out of its cost, s.39(2)",IF(AND(O248="T",N(G248)&gt;=20000),"Loan of ₹20,000 or more taken in cash: barred, s.185",IF(AND(O248="L",N(I248)&gt;=20000),"Loan of ₹20,000 or more repaid in cash: barred, s.188",IF(S248&gt;=200000,"₹2,00,000 or more in cash from this party today: barred, s.186",IF(T248&gt;=200000,"₹2,00,000 or more in cash for this event or order: barred, s.186","OK"))))))))))))))))</f>
        <v/>
      </c>
      <c r="O248">
        <f>IF(F248="","",IFERROR(VLOOKUP(F248,Lists!$A$2:$B$22,2,FALSE),"?"))</f>
        <v/>
      </c>
      <c r="P248">
        <f>IF(OR(O248&lt;&gt;"E",N(I248)=0),0,SUMIFS($I$16:$I$315,$B$16:$B$315,B248,$D$16:$D$315,D248,$O$16:$O$315,"E"))</f>
        <v/>
      </c>
      <c r="Q248">
        <f>IF(OR(O248&lt;&gt;"F",N(I248)=0),0,SUMIFS($I$16:$I$315,$B$16:$B$315,B248,$D$16:$D$315,D248,$O$16:$O$315,"F"))</f>
        <v/>
      </c>
      <c r="R248">
        <f>IF(OR(O248&lt;&gt;"A",N(I248)=0),0,SUMIFS($I$16:$I$315,$B$16:$B$315,B248,$D$16:$D$315,D248,$O$16:$O$315,"A"))</f>
        <v/>
      </c>
      <c r="S248">
        <f>IF(OR(O248&lt;&gt;"S",N(G248)=0),0,SUMIFS($G$16:$G$315,$B$16:$B$315,B248,$D$16:$D$315,D248,$O$16:$O$315,"S"))</f>
        <v/>
      </c>
      <c r="T248">
        <f>IF(OR(O248&lt;&gt;"S",E248="",N(G248)=0),0,SUMIFS($G$16:$G$315,$E$16:$E$315,E248,$O$16:$O$315,"S"))</f>
        <v/>
      </c>
      <c r="U248">
        <f>IF(O248="C2",0,N(G248))</f>
        <v/>
      </c>
      <c r="V248">
        <f>IF(O248="C1",0,N(I248))</f>
        <v/>
      </c>
      <c r="W248">
        <f>IF(O248="C1",0,N(H248))</f>
        <v/>
      </c>
      <c r="X248">
        <f>IF(O248="C2",0,N(J248))</f>
        <v/>
      </c>
      <c r="Y248">
        <f>IF(OR(M248="",M248="OK"),0,1)</f>
        <v/>
      </c>
    </row>
    <row r="249">
      <c r="B249" s="21" t="n"/>
      <c r="C249" s="22" t="n"/>
      <c r="D249" s="14" t="n"/>
      <c r="E249" s="22" t="n"/>
      <c r="F249" s="14" t="n"/>
      <c r="G249" s="23" t="n"/>
      <c r="H249" s="23" t="n"/>
      <c r="I249" s="23" t="n"/>
      <c r="J249" s="23" t="n"/>
      <c r="K249" s="24">
        <f>IF(COUNT(G249:J249)=0,"",N($E$8)+SUM(G$16:G249)-SUM(I$16:I249))</f>
        <v/>
      </c>
      <c r="L249" s="24">
        <f>IF(COUNT(G249:J249)=0,"",N($E$9)+SUM(H$16:H249)-SUM(J$16:J249))</f>
        <v/>
      </c>
      <c r="M249" s="25">
        <f>IF(COUNT(G249:J249)=0,"",IF(B249="","Enter the date",IF(D249="","Enter who was paid or who paid",IF(F249="","Pick a head of account",IF(O249="?","Pick a head from the list",IF(AND(O249&lt;&gt;"C1",O249&lt;&gt;"C2",N(G249)+N(H249)&gt;0,N(I249)+N(J249)&gt;0),"Put money in and money out on separate rows",IF(K249&lt;0,"Cash in hand below zero: an entry is missing or wrong",IF(AND(O249="C1",ROUND(N(I249)-N(H249),2)&lt;&gt;0),"Cash deposited: cash out and bank in should be equal",IF(AND(O249="C2",ROUND(N(J249)-N(G249),2)&lt;&gt;0),"Cash withdrawn: bank out and cash in should be equal",IF(P249&gt;10000,"Cash paid to this party today is over ₹10,000: not deductible, s.36(4)",IF(Q249&gt;35000,"Cash freight to this transporter today is over ₹35,000: not deductible, s.36(6)",IF(R249&gt;10000,"Asset paid in cash over ₹10,000 today: left out of its cost, s.39(2)",IF(AND(O249="T",N(G249)&gt;=20000),"Loan of ₹20,000 or more taken in cash: barred, s.185",IF(AND(O249="L",N(I249)&gt;=20000),"Loan of ₹20,000 or more repaid in cash: barred, s.188",IF(S249&gt;=200000,"₹2,00,000 or more in cash from this party today: barred, s.186",IF(T249&gt;=200000,"₹2,00,000 or more in cash for this event or order: barred, s.186","OK"))))))))))))))))</f>
        <v/>
      </c>
      <c r="O249">
        <f>IF(F249="","",IFERROR(VLOOKUP(F249,Lists!$A$2:$B$22,2,FALSE),"?"))</f>
        <v/>
      </c>
      <c r="P249">
        <f>IF(OR(O249&lt;&gt;"E",N(I249)=0),0,SUMIFS($I$16:$I$315,$B$16:$B$315,B249,$D$16:$D$315,D249,$O$16:$O$315,"E"))</f>
        <v/>
      </c>
      <c r="Q249">
        <f>IF(OR(O249&lt;&gt;"F",N(I249)=0),0,SUMIFS($I$16:$I$315,$B$16:$B$315,B249,$D$16:$D$315,D249,$O$16:$O$315,"F"))</f>
        <v/>
      </c>
      <c r="R249">
        <f>IF(OR(O249&lt;&gt;"A",N(I249)=0),0,SUMIFS($I$16:$I$315,$B$16:$B$315,B249,$D$16:$D$315,D249,$O$16:$O$315,"A"))</f>
        <v/>
      </c>
      <c r="S249">
        <f>IF(OR(O249&lt;&gt;"S",N(G249)=0),0,SUMIFS($G$16:$G$315,$B$16:$B$315,B249,$D$16:$D$315,D249,$O$16:$O$315,"S"))</f>
        <v/>
      </c>
      <c r="T249">
        <f>IF(OR(O249&lt;&gt;"S",E249="",N(G249)=0),0,SUMIFS($G$16:$G$315,$E$16:$E$315,E249,$O$16:$O$315,"S"))</f>
        <v/>
      </c>
      <c r="U249">
        <f>IF(O249="C2",0,N(G249))</f>
        <v/>
      </c>
      <c r="V249">
        <f>IF(O249="C1",0,N(I249))</f>
        <v/>
      </c>
      <c r="W249">
        <f>IF(O249="C1",0,N(H249))</f>
        <v/>
      </c>
      <c r="X249">
        <f>IF(O249="C2",0,N(J249))</f>
        <v/>
      </c>
      <c r="Y249">
        <f>IF(OR(M249="",M249="OK"),0,1)</f>
        <v/>
      </c>
    </row>
    <row r="250">
      <c r="B250" s="21" t="n"/>
      <c r="C250" s="22" t="n"/>
      <c r="D250" s="14" t="n"/>
      <c r="E250" s="22" t="n"/>
      <c r="F250" s="14" t="n"/>
      <c r="G250" s="23" t="n"/>
      <c r="H250" s="23" t="n"/>
      <c r="I250" s="23" t="n"/>
      <c r="J250" s="23" t="n"/>
      <c r="K250" s="24">
        <f>IF(COUNT(G250:J250)=0,"",N($E$8)+SUM(G$16:G250)-SUM(I$16:I250))</f>
        <v/>
      </c>
      <c r="L250" s="24">
        <f>IF(COUNT(G250:J250)=0,"",N($E$9)+SUM(H$16:H250)-SUM(J$16:J250))</f>
        <v/>
      </c>
      <c r="M250" s="25">
        <f>IF(COUNT(G250:J250)=0,"",IF(B250="","Enter the date",IF(D250="","Enter who was paid or who paid",IF(F250="","Pick a head of account",IF(O250="?","Pick a head from the list",IF(AND(O250&lt;&gt;"C1",O250&lt;&gt;"C2",N(G250)+N(H250)&gt;0,N(I250)+N(J250)&gt;0),"Put money in and money out on separate rows",IF(K250&lt;0,"Cash in hand below zero: an entry is missing or wrong",IF(AND(O250="C1",ROUND(N(I250)-N(H250),2)&lt;&gt;0),"Cash deposited: cash out and bank in should be equal",IF(AND(O250="C2",ROUND(N(J250)-N(G250),2)&lt;&gt;0),"Cash withdrawn: bank out and cash in should be equal",IF(P250&gt;10000,"Cash paid to this party today is over ₹10,000: not deductible, s.36(4)",IF(Q250&gt;35000,"Cash freight to this transporter today is over ₹35,000: not deductible, s.36(6)",IF(R250&gt;10000,"Asset paid in cash over ₹10,000 today: left out of its cost, s.39(2)",IF(AND(O250="T",N(G250)&gt;=20000),"Loan of ₹20,000 or more taken in cash: barred, s.185",IF(AND(O250="L",N(I250)&gt;=20000),"Loan of ₹20,000 or more repaid in cash: barred, s.188",IF(S250&gt;=200000,"₹2,00,000 or more in cash from this party today: barred, s.186",IF(T250&gt;=200000,"₹2,00,000 or more in cash for this event or order: barred, s.186","OK"))))))))))))))))</f>
        <v/>
      </c>
      <c r="O250">
        <f>IF(F250="","",IFERROR(VLOOKUP(F250,Lists!$A$2:$B$22,2,FALSE),"?"))</f>
        <v/>
      </c>
      <c r="P250">
        <f>IF(OR(O250&lt;&gt;"E",N(I250)=0),0,SUMIFS($I$16:$I$315,$B$16:$B$315,B250,$D$16:$D$315,D250,$O$16:$O$315,"E"))</f>
        <v/>
      </c>
      <c r="Q250">
        <f>IF(OR(O250&lt;&gt;"F",N(I250)=0),0,SUMIFS($I$16:$I$315,$B$16:$B$315,B250,$D$16:$D$315,D250,$O$16:$O$315,"F"))</f>
        <v/>
      </c>
      <c r="R250">
        <f>IF(OR(O250&lt;&gt;"A",N(I250)=0),0,SUMIFS($I$16:$I$315,$B$16:$B$315,B250,$D$16:$D$315,D250,$O$16:$O$315,"A"))</f>
        <v/>
      </c>
      <c r="S250">
        <f>IF(OR(O250&lt;&gt;"S",N(G250)=0),0,SUMIFS($G$16:$G$315,$B$16:$B$315,B250,$D$16:$D$315,D250,$O$16:$O$315,"S"))</f>
        <v/>
      </c>
      <c r="T250">
        <f>IF(OR(O250&lt;&gt;"S",E250="",N(G250)=0),0,SUMIFS($G$16:$G$315,$E$16:$E$315,E250,$O$16:$O$315,"S"))</f>
        <v/>
      </c>
      <c r="U250">
        <f>IF(O250="C2",0,N(G250))</f>
        <v/>
      </c>
      <c r="V250">
        <f>IF(O250="C1",0,N(I250))</f>
        <v/>
      </c>
      <c r="W250">
        <f>IF(O250="C1",0,N(H250))</f>
        <v/>
      </c>
      <c r="X250">
        <f>IF(O250="C2",0,N(J250))</f>
        <v/>
      </c>
      <c r="Y250">
        <f>IF(OR(M250="",M250="OK"),0,1)</f>
        <v/>
      </c>
    </row>
    <row r="251">
      <c r="B251" s="21" t="n"/>
      <c r="C251" s="22" t="n"/>
      <c r="D251" s="14" t="n"/>
      <c r="E251" s="22" t="n"/>
      <c r="F251" s="14" t="n"/>
      <c r="G251" s="23" t="n"/>
      <c r="H251" s="23" t="n"/>
      <c r="I251" s="23" t="n"/>
      <c r="J251" s="23" t="n"/>
      <c r="K251" s="24">
        <f>IF(COUNT(G251:J251)=0,"",N($E$8)+SUM(G$16:G251)-SUM(I$16:I251))</f>
        <v/>
      </c>
      <c r="L251" s="24">
        <f>IF(COUNT(G251:J251)=0,"",N($E$9)+SUM(H$16:H251)-SUM(J$16:J251))</f>
        <v/>
      </c>
      <c r="M251" s="25">
        <f>IF(COUNT(G251:J251)=0,"",IF(B251="","Enter the date",IF(D251="","Enter who was paid or who paid",IF(F251="","Pick a head of account",IF(O251="?","Pick a head from the list",IF(AND(O251&lt;&gt;"C1",O251&lt;&gt;"C2",N(G251)+N(H251)&gt;0,N(I251)+N(J251)&gt;0),"Put money in and money out on separate rows",IF(K251&lt;0,"Cash in hand below zero: an entry is missing or wrong",IF(AND(O251="C1",ROUND(N(I251)-N(H251),2)&lt;&gt;0),"Cash deposited: cash out and bank in should be equal",IF(AND(O251="C2",ROUND(N(J251)-N(G251),2)&lt;&gt;0),"Cash withdrawn: bank out and cash in should be equal",IF(P251&gt;10000,"Cash paid to this party today is over ₹10,000: not deductible, s.36(4)",IF(Q251&gt;35000,"Cash freight to this transporter today is over ₹35,000: not deductible, s.36(6)",IF(R251&gt;10000,"Asset paid in cash over ₹10,000 today: left out of its cost, s.39(2)",IF(AND(O251="T",N(G251)&gt;=20000),"Loan of ₹20,000 or more taken in cash: barred, s.185",IF(AND(O251="L",N(I251)&gt;=20000),"Loan of ₹20,000 or more repaid in cash: barred, s.188",IF(S251&gt;=200000,"₹2,00,000 or more in cash from this party today: barred, s.186",IF(T251&gt;=200000,"₹2,00,000 or more in cash for this event or order: barred, s.186","OK"))))))))))))))))</f>
        <v/>
      </c>
      <c r="O251">
        <f>IF(F251="","",IFERROR(VLOOKUP(F251,Lists!$A$2:$B$22,2,FALSE),"?"))</f>
        <v/>
      </c>
      <c r="P251">
        <f>IF(OR(O251&lt;&gt;"E",N(I251)=0),0,SUMIFS($I$16:$I$315,$B$16:$B$315,B251,$D$16:$D$315,D251,$O$16:$O$315,"E"))</f>
        <v/>
      </c>
      <c r="Q251">
        <f>IF(OR(O251&lt;&gt;"F",N(I251)=0),0,SUMIFS($I$16:$I$315,$B$16:$B$315,B251,$D$16:$D$315,D251,$O$16:$O$315,"F"))</f>
        <v/>
      </c>
      <c r="R251">
        <f>IF(OR(O251&lt;&gt;"A",N(I251)=0),0,SUMIFS($I$16:$I$315,$B$16:$B$315,B251,$D$16:$D$315,D251,$O$16:$O$315,"A"))</f>
        <v/>
      </c>
      <c r="S251">
        <f>IF(OR(O251&lt;&gt;"S",N(G251)=0),0,SUMIFS($G$16:$G$315,$B$16:$B$315,B251,$D$16:$D$315,D251,$O$16:$O$315,"S"))</f>
        <v/>
      </c>
      <c r="T251">
        <f>IF(OR(O251&lt;&gt;"S",E251="",N(G251)=0),0,SUMIFS($G$16:$G$315,$E$16:$E$315,E251,$O$16:$O$315,"S"))</f>
        <v/>
      </c>
      <c r="U251">
        <f>IF(O251="C2",0,N(G251))</f>
        <v/>
      </c>
      <c r="V251">
        <f>IF(O251="C1",0,N(I251))</f>
        <v/>
      </c>
      <c r="W251">
        <f>IF(O251="C1",0,N(H251))</f>
        <v/>
      </c>
      <c r="X251">
        <f>IF(O251="C2",0,N(J251))</f>
        <v/>
      </c>
      <c r="Y251">
        <f>IF(OR(M251="",M251="OK"),0,1)</f>
        <v/>
      </c>
    </row>
    <row r="252">
      <c r="B252" s="21" t="n"/>
      <c r="C252" s="22" t="n"/>
      <c r="D252" s="14" t="n"/>
      <c r="E252" s="22" t="n"/>
      <c r="F252" s="14" t="n"/>
      <c r="G252" s="23" t="n"/>
      <c r="H252" s="23" t="n"/>
      <c r="I252" s="23" t="n"/>
      <c r="J252" s="23" t="n"/>
      <c r="K252" s="24">
        <f>IF(COUNT(G252:J252)=0,"",N($E$8)+SUM(G$16:G252)-SUM(I$16:I252))</f>
        <v/>
      </c>
      <c r="L252" s="24">
        <f>IF(COUNT(G252:J252)=0,"",N($E$9)+SUM(H$16:H252)-SUM(J$16:J252))</f>
        <v/>
      </c>
      <c r="M252" s="25">
        <f>IF(COUNT(G252:J252)=0,"",IF(B252="","Enter the date",IF(D252="","Enter who was paid or who paid",IF(F252="","Pick a head of account",IF(O252="?","Pick a head from the list",IF(AND(O252&lt;&gt;"C1",O252&lt;&gt;"C2",N(G252)+N(H252)&gt;0,N(I252)+N(J252)&gt;0),"Put money in and money out on separate rows",IF(K252&lt;0,"Cash in hand below zero: an entry is missing or wrong",IF(AND(O252="C1",ROUND(N(I252)-N(H252),2)&lt;&gt;0),"Cash deposited: cash out and bank in should be equal",IF(AND(O252="C2",ROUND(N(J252)-N(G252),2)&lt;&gt;0),"Cash withdrawn: bank out and cash in should be equal",IF(P252&gt;10000,"Cash paid to this party today is over ₹10,000: not deductible, s.36(4)",IF(Q252&gt;35000,"Cash freight to this transporter today is over ₹35,000: not deductible, s.36(6)",IF(R252&gt;10000,"Asset paid in cash over ₹10,000 today: left out of its cost, s.39(2)",IF(AND(O252="T",N(G252)&gt;=20000),"Loan of ₹20,000 or more taken in cash: barred, s.185",IF(AND(O252="L",N(I252)&gt;=20000),"Loan of ₹20,000 or more repaid in cash: barred, s.188",IF(S252&gt;=200000,"₹2,00,000 or more in cash from this party today: barred, s.186",IF(T252&gt;=200000,"₹2,00,000 or more in cash for this event or order: barred, s.186","OK"))))))))))))))))</f>
        <v/>
      </c>
      <c r="O252">
        <f>IF(F252="","",IFERROR(VLOOKUP(F252,Lists!$A$2:$B$22,2,FALSE),"?"))</f>
        <v/>
      </c>
      <c r="P252">
        <f>IF(OR(O252&lt;&gt;"E",N(I252)=0),0,SUMIFS($I$16:$I$315,$B$16:$B$315,B252,$D$16:$D$315,D252,$O$16:$O$315,"E"))</f>
        <v/>
      </c>
      <c r="Q252">
        <f>IF(OR(O252&lt;&gt;"F",N(I252)=0),0,SUMIFS($I$16:$I$315,$B$16:$B$315,B252,$D$16:$D$315,D252,$O$16:$O$315,"F"))</f>
        <v/>
      </c>
      <c r="R252">
        <f>IF(OR(O252&lt;&gt;"A",N(I252)=0),0,SUMIFS($I$16:$I$315,$B$16:$B$315,B252,$D$16:$D$315,D252,$O$16:$O$315,"A"))</f>
        <v/>
      </c>
      <c r="S252">
        <f>IF(OR(O252&lt;&gt;"S",N(G252)=0),0,SUMIFS($G$16:$G$315,$B$16:$B$315,B252,$D$16:$D$315,D252,$O$16:$O$315,"S"))</f>
        <v/>
      </c>
      <c r="T252">
        <f>IF(OR(O252&lt;&gt;"S",E252="",N(G252)=0),0,SUMIFS($G$16:$G$315,$E$16:$E$315,E252,$O$16:$O$315,"S"))</f>
        <v/>
      </c>
      <c r="U252">
        <f>IF(O252="C2",0,N(G252))</f>
        <v/>
      </c>
      <c r="V252">
        <f>IF(O252="C1",0,N(I252))</f>
        <v/>
      </c>
      <c r="W252">
        <f>IF(O252="C1",0,N(H252))</f>
        <v/>
      </c>
      <c r="X252">
        <f>IF(O252="C2",0,N(J252))</f>
        <v/>
      </c>
      <c r="Y252">
        <f>IF(OR(M252="",M252="OK"),0,1)</f>
        <v/>
      </c>
    </row>
    <row r="253">
      <c r="B253" s="21" t="n"/>
      <c r="C253" s="22" t="n"/>
      <c r="D253" s="14" t="n"/>
      <c r="E253" s="22" t="n"/>
      <c r="F253" s="14" t="n"/>
      <c r="G253" s="23" t="n"/>
      <c r="H253" s="23" t="n"/>
      <c r="I253" s="23" t="n"/>
      <c r="J253" s="23" t="n"/>
      <c r="K253" s="24">
        <f>IF(COUNT(G253:J253)=0,"",N($E$8)+SUM(G$16:G253)-SUM(I$16:I253))</f>
        <v/>
      </c>
      <c r="L253" s="24">
        <f>IF(COUNT(G253:J253)=0,"",N($E$9)+SUM(H$16:H253)-SUM(J$16:J253))</f>
        <v/>
      </c>
      <c r="M253" s="25">
        <f>IF(COUNT(G253:J253)=0,"",IF(B253="","Enter the date",IF(D253="","Enter who was paid or who paid",IF(F253="","Pick a head of account",IF(O253="?","Pick a head from the list",IF(AND(O253&lt;&gt;"C1",O253&lt;&gt;"C2",N(G253)+N(H253)&gt;0,N(I253)+N(J253)&gt;0),"Put money in and money out on separate rows",IF(K253&lt;0,"Cash in hand below zero: an entry is missing or wrong",IF(AND(O253="C1",ROUND(N(I253)-N(H253),2)&lt;&gt;0),"Cash deposited: cash out and bank in should be equal",IF(AND(O253="C2",ROUND(N(J253)-N(G253),2)&lt;&gt;0),"Cash withdrawn: bank out and cash in should be equal",IF(P253&gt;10000,"Cash paid to this party today is over ₹10,000: not deductible, s.36(4)",IF(Q253&gt;35000,"Cash freight to this transporter today is over ₹35,000: not deductible, s.36(6)",IF(R253&gt;10000,"Asset paid in cash over ₹10,000 today: left out of its cost, s.39(2)",IF(AND(O253="T",N(G253)&gt;=20000),"Loan of ₹20,000 or more taken in cash: barred, s.185",IF(AND(O253="L",N(I253)&gt;=20000),"Loan of ₹20,000 or more repaid in cash: barred, s.188",IF(S253&gt;=200000,"₹2,00,000 or more in cash from this party today: barred, s.186",IF(T253&gt;=200000,"₹2,00,000 or more in cash for this event or order: barred, s.186","OK"))))))))))))))))</f>
        <v/>
      </c>
      <c r="O253">
        <f>IF(F253="","",IFERROR(VLOOKUP(F253,Lists!$A$2:$B$22,2,FALSE),"?"))</f>
        <v/>
      </c>
      <c r="P253">
        <f>IF(OR(O253&lt;&gt;"E",N(I253)=0),0,SUMIFS($I$16:$I$315,$B$16:$B$315,B253,$D$16:$D$315,D253,$O$16:$O$315,"E"))</f>
        <v/>
      </c>
      <c r="Q253">
        <f>IF(OR(O253&lt;&gt;"F",N(I253)=0),0,SUMIFS($I$16:$I$315,$B$16:$B$315,B253,$D$16:$D$315,D253,$O$16:$O$315,"F"))</f>
        <v/>
      </c>
      <c r="R253">
        <f>IF(OR(O253&lt;&gt;"A",N(I253)=0),0,SUMIFS($I$16:$I$315,$B$16:$B$315,B253,$D$16:$D$315,D253,$O$16:$O$315,"A"))</f>
        <v/>
      </c>
      <c r="S253">
        <f>IF(OR(O253&lt;&gt;"S",N(G253)=0),0,SUMIFS($G$16:$G$315,$B$16:$B$315,B253,$D$16:$D$315,D253,$O$16:$O$315,"S"))</f>
        <v/>
      </c>
      <c r="T253">
        <f>IF(OR(O253&lt;&gt;"S",E253="",N(G253)=0),0,SUMIFS($G$16:$G$315,$E$16:$E$315,E253,$O$16:$O$315,"S"))</f>
        <v/>
      </c>
      <c r="U253">
        <f>IF(O253="C2",0,N(G253))</f>
        <v/>
      </c>
      <c r="V253">
        <f>IF(O253="C1",0,N(I253))</f>
        <v/>
      </c>
      <c r="W253">
        <f>IF(O253="C1",0,N(H253))</f>
        <v/>
      </c>
      <c r="X253">
        <f>IF(O253="C2",0,N(J253))</f>
        <v/>
      </c>
      <c r="Y253">
        <f>IF(OR(M253="",M253="OK"),0,1)</f>
        <v/>
      </c>
    </row>
    <row r="254">
      <c r="B254" s="21" t="n"/>
      <c r="C254" s="22" t="n"/>
      <c r="D254" s="14" t="n"/>
      <c r="E254" s="22" t="n"/>
      <c r="F254" s="14" t="n"/>
      <c r="G254" s="23" t="n"/>
      <c r="H254" s="23" t="n"/>
      <c r="I254" s="23" t="n"/>
      <c r="J254" s="23" t="n"/>
      <c r="K254" s="24">
        <f>IF(COUNT(G254:J254)=0,"",N($E$8)+SUM(G$16:G254)-SUM(I$16:I254))</f>
        <v/>
      </c>
      <c r="L254" s="24">
        <f>IF(COUNT(G254:J254)=0,"",N($E$9)+SUM(H$16:H254)-SUM(J$16:J254))</f>
        <v/>
      </c>
      <c r="M254" s="25">
        <f>IF(COUNT(G254:J254)=0,"",IF(B254="","Enter the date",IF(D254="","Enter who was paid or who paid",IF(F254="","Pick a head of account",IF(O254="?","Pick a head from the list",IF(AND(O254&lt;&gt;"C1",O254&lt;&gt;"C2",N(G254)+N(H254)&gt;0,N(I254)+N(J254)&gt;0),"Put money in and money out on separate rows",IF(K254&lt;0,"Cash in hand below zero: an entry is missing or wrong",IF(AND(O254="C1",ROUND(N(I254)-N(H254),2)&lt;&gt;0),"Cash deposited: cash out and bank in should be equal",IF(AND(O254="C2",ROUND(N(J254)-N(G254),2)&lt;&gt;0),"Cash withdrawn: bank out and cash in should be equal",IF(P254&gt;10000,"Cash paid to this party today is over ₹10,000: not deductible, s.36(4)",IF(Q254&gt;35000,"Cash freight to this transporter today is over ₹35,000: not deductible, s.36(6)",IF(R254&gt;10000,"Asset paid in cash over ₹10,000 today: left out of its cost, s.39(2)",IF(AND(O254="T",N(G254)&gt;=20000),"Loan of ₹20,000 or more taken in cash: barred, s.185",IF(AND(O254="L",N(I254)&gt;=20000),"Loan of ₹20,000 or more repaid in cash: barred, s.188",IF(S254&gt;=200000,"₹2,00,000 or more in cash from this party today: barred, s.186",IF(T254&gt;=200000,"₹2,00,000 or more in cash for this event or order: barred, s.186","OK"))))))))))))))))</f>
        <v/>
      </c>
      <c r="O254">
        <f>IF(F254="","",IFERROR(VLOOKUP(F254,Lists!$A$2:$B$22,2,FALSE),"?"))</f>
        <v/>
      </c>
      <c r="P254">
        <f>IF(OR(O254&lt;&gt;"E",N(I254)=0),0,SUMIFS($I$16:$I$315,$B$16:$B$315,B254,$D$16:$D$315,D254,$O$16:$O$315,"E"))</f>
        <v/>
      </c>
      <c r="Q254">
        <f>IF(OR(O254&lt;&gt;"F",N(I254)=0),0,SUMIFS($I$16:$I$315,$B$16:$B$315,B254,$D$16:$D$315,D254,$O$16:$O$315,"F"))</f>
        <v/>
      </c>
      <c r="R254">
        <f>IF(OR(O254&lt;&gt;"A",N(I254)=0),0,SUMIFS($I$16:$I$315,$B$16:$B$315,B254,$D$16:$D$315,D254,$O$16:$O$315,"A"))</f>
        <v/>
      </c>
      <c r="S254">
        <f>IF(OR(O254&lt;&gt;"S",N(G254)=0),0,SUMIFS($G$16:$G$315,$B$16:$B$315,B254,$D$16:$D$315,D254,$O$16:$O$315,"S"))</f>
        <v/>
      </c>
      <c r="T254">
        <f>IF(OR(O254&lt;&gt;"S",E254="",N(G254)=0),0,SUMIFS($G$16:$G$315,$E$16:$E$315,E254,$O$16:$O$315,"S"))</f>
        <v/>
      </c>
      <c r="U254">
        <f>IF(O254="C2",0,N(G254))</f>
        <v/>
      </c>
      <c r="V254">
        <f>IF(O254="C1",0,N(I254))</f>
        <v/>
      </c>
      <c r="W254">
        <f>IF(O254="C1",0,N(H254))</f>
        <v/>
      </c>
      <c r="X254">
        <f>IF(O254="C2",0,N(J254))</f>
        <v/>
      </c>
      <c r="Y254">
        <f>IF(OR(M254="",M254="OK"),0,1)</f>
        <v/>
      </c>
    </row>
    <row r="255">
      <c r="B255" s="21" t="n"/>
      <c r="C255" s="22" t="n"/>
      <c r="D255" s="14" t="n"/>
      <c r="E255" s="22" t="n"/>
      <c r="F255" s="14" t="n"/>
      <c r="G255" s="23" t="n"/>
      <c r="H255" s="23" t="n"/>
      <c r="I255" s="23" t="n"/>
      <c r="J255" s="23" t="n"/>
      <c r="K255" s="24">
        <f>IF(COUNT(G255:J255)=0,"",N($E$8)+SUM(G$16:G255)-SUM(I$16:I255))</f>
        <v/>
      </c>
      <c r="L255" s="24">
        <f>IF(COUNT(G255:J255)=0,"",N($E$9)+SUM(H$16:H255)-SUM(J$16:J255))</f>
        <v/>
      </c>
      <c r="M255" s="25">
        <f>IF(COUNT(G255:J255)=0,"",IF(B255="","Enter the date",IF(D255="","Enter who was paid or who paid",IF(F255="","Pick a head of account",IF(O255="?","Pick a head from the list",IF(AND(O255&lt;&gt;"C1",O255&lt;&gt;"C2",N(G255)+N(H255)&gt;0,N(I255)+N(J255)&gt;0),"Put money in and money out on separate rows",IF(K255&lt;0,"Cash in hand below zero: an entry is missing or wrong",IF(AND(O255="C1",ROUND(N(I255)-N(H255),2)&lt;&gt;0),"Cash deposited: cash out and bank in should be equal",IF(AND(O255="C2",ROUND(N(J255)-N(G255),2)&lt;&gt;0),"Cash withdrawn: bank out and cash in should be equal",IF(P255&gt;10000,"Cash paid to this party today is over ₹10,000: not deductible, s.36(4)",IF(Q255&gt;35000,"Cash freight to this transporter today is over ₹35,000: not deductible, s.36(6)",IF(R255&gt;10000,"Asset paid in cash over ₹10,000 today: left out of its cost, s.39(2)",IF(AND(O255="T",N(G255)&gt;=20000),"Loan of ₹20,000 or more taken in cash: barred, s.185",IF(AND(O255="L",N(I255)&gt;=20000),"Loan of ₹20,000 or more repaid in cash: barred, s.188",IF(S255&gt;=200000,"₹2,00,000 or more in cash from this party today: barred, s.186",IF(T255&gt;=200000,"₹2,00,000 or more in cash for this event or order: barred, s.186","OK"))))))))))))))))</f>
        <v/>
      </c>
      <c r="O255">
        <f>IF(F255="","",IFERROR(VLOOKUP(F255,Lists!$A$2:$B$22,2,FALSE),"?"))</f>
        <v/>
      </c>
      <c r="P255">
        <f>IF(OR(O255&lt;&gt;"E",N(I255)=0),0,SUMIFS($I$16:$I$315,$B$16:$B$315,B255,$D$16:$D$315,D255,$O$16:$O$315,"E"))</f>
        <v/>
      </c>
      <c r="Q255">
        <f>IF(OR(O255&lt;&gt;"F",N(I255)=0),0,SUMIFS($I$16:$I$315,$B$16:$B$315,B255,$D$16:$D$315,D255,$O$16:$O$315,"F"))</f>
        <v/>
      </c>
      <c r="R255">
        <f>IF(OR(O255&lt;&gt;"A",N(I255)=0),0,SUMIFS($I$16:$I$315,$B$16:$B$315,B255,$D$16:$D$315,D255,$O$16:$O$315,"A"))</f>
        <v/>
      </c>
      <c r="S255">
        <f>IF(OR(O255&lt;&gt;"S",N(G255)=0),0,SUMIFS($G$16:$G$315,$B$16:$B$315,B255,$D$16:$D$315,D255,$O$16:$O$315,"S"))</f>
        <v/>
      </c>
      <c r="T255">
        <f>IF(OR(O255&lt;&gt;"S",E255="",N(G255)=0),0,SUMIFS($G$16:$G$315,$E$16:$E$315,E255,$O$16:$O$315,"S"))</f>
        <v/>
      </c>
      <c r="U255">
        <f>IF(O255="C2",0,N(G255))</f>
        <v/>
      </c>
      <c r="V255">
        <f>IF(O255="C1",0,N(I255))</f>
        <v/>
      </c>
      <c r="W255">
        <f>IF(O255="C1",0,N(H255))</f>
        <v/>
      </c>
      <c r="X255">
        <f>IF(O255="C2",0,N(J255))</f>
        <v/>
      </c>
      <c r="Y255">
        <f>IF(OR(M255="",M255="OK"),0,1)</f>
        <v/>
      </c>
    </row>
    <row r="256">
      <c r="B256" s="21" t="n"/>
      <c r="C256" s="22" t="n"/>
      <c r="D256" s="14" t="n"/>
      <c r="E256" s="22" t="n"/>
      <c r="F256" s="14" t="n"/>
      <c r="G256" s="23" t="n"/>
      <c r="H256" s="23" t="n"/>
      <c r="I256" s="23" t="n"/>
      <c r="J256" s="23" t="n"/>
      <c r="K256" s="24">
        <f>IF(COUNT(G256:J256)=0,"",N($E$8)+SUM(G$16:G256)-SUM(I$16:I256))</f>
        <v/>
      </c>
      <c r="L256" s="24">
        <f>IF(COUNT(G256:J256)=0,"",N($E$9)+SUM(H$16:H256)-SUM(J$16:J256))</f>
        <v/>
      </c>
      <c r="M256" s="25">
        <f>IF(COUNT(G256:J256)=0,"",IF(B256="","Enter the date",IF(D256="","Enter who was paid or who paid",IF(F256="","Pick a head of account",IF(O256="?","Pick a head from the list",IF(AND(O256&lt;&gt;"C1",O256&lt;&gt;"C2",N(G256)+N(H256)&gt;0,N(I256)+N(J256)&gt;0),"Put money in and money out on separate rows",IF(K256&lt;0,"Cash in hand below zero: an entry is missing or wrong",IF(AND(O256="C1",ROUND(N(I256)-N(H256),2)&lt;&gt;0),"Cash deposited: cash out and bank in should be equal",IF(AND(O256="C2",ROUND(N(J256)-N(G256),2)&lt;&gt;0),"Cash withdrawn: bank out and cash in should be equal",IF(P256&gt;10000,"Cash paid to this party today is over ₹10,000: not deductible, s.36(4)",IF(Q256&gt;35000,"Cash freight to this transporter today is over ₹35,000: not deductible, s.36(6)",IF(R256&gt;10000,"Asset paid in cash over ₹10,000 today: left out of its cost, s.39(2)",IF(AND(O256="T",N(G256)&gt;=20000),"Loan of ₹20,000 or more taken in cash: barred, s.185",IF(AND(O256="L",N(I256)&gt;=20000),"Loan of ₹20,000 or more repaid in cash: barred, s.188",IF(S256&gt;=200000,"₹2,00,000 or more in cash from this party today: barred, s.186",IF(T256&gt;=200000,"₹2,00,000 or more in cash for this event or order: barred, s.186","OK"))))))))))))))))</f>
        <v/>
      </c>
      <c r="O256">
        <f>IF(F256="","",IFERROR(VLOOKUP(F256,Lists!$A$2:$B$22,2,FALSE),"?"))</f>
        <v/>
      </c>
      <c r="P256">
        <f>IF(OR(O256&lt;&gt;"E",N(I256)=0),0,SUMIFS($I$16:$I$315,$B$16:$B$315,B256,$D$16:$D$315,D256,$O$16:$O$315,"E"))</f>
        <v/>
      </c>
      <c r="Q256">
        <f>IF(OR(O256&lt;&gt;"F",N(I256)=0),0,SUMIFS($I$16:$I$315,$B$16:$B$315,B256,$D$16:$D$315,D256,$O$16:$O$315,"F"))</f>
        <v/>
      </c>
      <c r="R256">
        <f>IF(OR(O256&lt;&gt;"A",N(I256)=0),0,SUMIFS($I$16:$I$315,$B$16:$B$315,B256,$D$16:$D$315,D256,$O$16:$O$315,"A"))</f>
        <v/>
      </c>
      <c r="S256">
        <f>IF(OR(O256&lt;&gt;"S",N(G256)=0),0,SUMIFS($G$16:$G$315,$B$16:$B$315,B256,$D$16:$D$315,D256,$O$16:$O$315,"S"))</f>
        <v/>
      </c>
      <c r="T256">
        <f>IF(OR(O256&lt;&gt;"S",E256="",N(G256)=0),0,SUMIFS($G$16:$G$315,$E$16:$E$315,E256,$O$16:$O$315,"S"))</f>
        <v/>
      </c>
      <c r="U256">
        <f>IF(O256="C2",0,N(G256))</f>
        <v/>
      </c>
      <c r="V256">
        <f>IF(O256="C1",0,N(I256))</f>
        <v/>
      </c>
      <c r="W256">
        <f>IF(O256="C1",0,N(H256))</f>
        <v/>
      </c>
      <c r="X256">
        <f>IF(O256="C2",0,N(J256))</f>
        <v/>
      </c>
      <c r="Y256">
        <f>IF(OR(M256="",M256="OK"),0,1)</f>
        <v/>
      </c>
    </row>
    <row r="257">
      <c r="B257" s="21" t="n"/>
      <c r="C257" s="22" t="n"/>
      <c r="D257" s="14" t="n"/>
      <c r="E257" s="22" t="n"/>
      <c r="F257" s="14" t="n"/>
      <c r="G257" s="23" t="n"/>
      <c r="H257" s="23" t="n"/>
      <c r="I257" s="23" t="n"/>
      <c r="J257" s="23" t="n"/>
      <c r="K257" s="24">
        <f>IF(COUNT(G257:J257)=0,"",N($E$8)+SUM(G$16:G257)-SUM(I$16:I257))</f>
        <v/>
      </c>
      <c r="L257" s="24">
        <f>IF(COUNT(G257:J257)=0,"",N($E$9)+SUM(H$16:H257)-SUM(J$16:J257))</f>
        <v/>
      </c>
      <c r="M257" s="25">
        <f>IF(COUNT(G257:J257)=0,"",IF(B257="","Enter the date",IF(D257="","Enter who was paid or who paid",IF(F257="","Pick a head of account",IF(O257="?","Pick a head from the list",IF(AND(O257&lt;&gt;"C1",O257&lt;&gt;"C2",N(G257)+N(H257)&gt;0,N(I257)+N(J257)&gt;0),"Put money in and money out on separate rows",IF(K257&lt;0,"Cash in hand below zero: an entry is missing or wrong",IF(AND(O257="C1",ROUND(N(I257)-N(H257),2)&lt;&gt;0),"Cash deposited: cash out and bank in should be equal",IF(AND(O257="C2",ROUND(N(J257)-N(G257),2)&lt;&gt;0),"Cash withdrawn: bank out and cash in should be equal",IF(P257&gt;10000,"Cash paid to this party today is over ₹10,000: not deductible, s.36(4)",IF(Q257&gt;35000,"Cash freight to this transporter today is over ₹35,000: not deductible, s.36(6)",IF(R257&gt;10000,"Asset paid in cash over ₹10,000 today: left out of its cost, s.39(2)",IF(AND(O257="T",N(G257)&gt;=20000),"Loan of ₹20,000 or more taken in cash: barred, s.185",IF(AND(O257="L",N(I257)&gt;=20000),"Loan of ₹20,000 or more repaid in cash: barred, s.188",IF(S257&gt;=200000,"₹2,00,000 or more in cash from this party today: barred, s.186",IF(T257&gt;=200000,"₹2,00,000 or more in cash for this event or order: barred, s.186","OK"))))))))))))))))</f>
        <v/>
      </c>
      <c r="O257">
        <f>IF(F257="","",IFERROR(VLOOKUP(F257,Lists!$A$2:$B$22,2,FALSE),"?"))</f>
        <v/>
      </c>
      <c r="P257">
        <f>IF(OR(O257&lt;&gt;"E",N(I257)=0),0,SUMIFS($I$16:$I$315,$B$16:$B$315,B257,$D$16:$D$315,D257,$O$16:$O$315,"E"))</f>
        <v/>
      </c>
      <c r="Q257">
        <f>IF(OR(O257&lt;&gt;"F",N(I257)=0),0,SUMIFS($I$16:$I$315,$B$16:$B$315,B257,$D$16:$D$315,D257,$O$16:$O$315,"F"))</f>
        <v/>
      </c>
      <c r="R257">
        <f>IF(OR(O257&lt;&gt;"A",N(I257)=0),0,SUMIFS($I$16:$I$315,$B$16:$B$315,B257,$D$16:$D$315,D257,$O$16:$O$315,"A"))</f>
        <v/>
      </c>
      <c r="S257">
        <f>IF(OR(O257&lt;&gt;"S",N(G257)=0),0,SUMIFS($G$16:$G$315,$B$16:$B$315,B257,$D$16:$D$315,D257,$O$16:$O$315,"S"))</f>
        <v/>
      </c>
      <c r="T257">
        <f>IF(OR(O257&lt;&gt;"S",E257="",N(G257)=0),0,SUMIFS($G$16:$G$315,$E$16:$E$315,E257,$O$16:$O$315,"S"))</f>
        <v/>
      </c>
      <c r="U257">
        <f>IF(O257="C2",0,N(G257))</f>
        <v/>
      </c>
      <c r="V257">
        <f>IF(O257="C1",0,N(I257))</f>
        <v/>
      </c>
      <c r="W257">
        <f>IF(O257="C1",0,N(H257))</f>
        <v/>
      </c>
      <c r="X257">
        <f>IF(O257="C2",0,N(J257))</f>
        <v/>
      </c>
      <c r="Y257">
        <f>IF(OR(M257="",M257="OK"),0,1)</f>
        <v/>
      </c>
    </row>
    <row r="258">
      <c r="B258" s="21" t="n"/>
      <c r="C258" s="22" t="n"/>
      <c r="D258" s="14" t="n"/>
      <c r="E258" s="22" t="n"/>
      <c r="F258" s="14" t="n"/>
      <c r="G258" s="23" t="n"/>
      <c r="H258" s="23" t="n"/>
      <c r="I258" s="23" t="n"/>
      <c r="J258" s="23" t="n"/>
      <c r="K258" s="24">
        <f>IF(COUNT(G258:J258)=0,"",N($E$8)+SUM(G$16:G258)-SUM(I$16:I258))</f>
        <v/>
      </c>
      <c r="L258" s="24">
        <f>IF(COUNT(G258:J258)=0,"",N($E$9)+SUM(H$16:H258)-SUM(J$16:J258))</f>
        <v/>
      </c>
      <c r="M258" s="25">
        <f>IF(COUNT(G258:J258)=0,"",IF(B258="","Enter the date",IF(D258="","Enter who was paid or who paid",IF(F258="","Pick a head of account",IF(O258="?","Pick a head from the list",IF(AND(O258&lt;&gt;"C1",O258&lt;&gt;"C2",N(G258)+N(H258)&gt;0,N(I258)+N(J258)&gt;0),"Put money in and money out on separate rows",IF(K258&lt;0,"Cash in hand below zero: an entry is missing or wrong",IF(AND(O258="C1",ROUND(N(I258)-N(H258),2)&lt;&gt;0),"Cash deposited: cash out and bank in should be equal",IF(AND(O258="C2",ROUND(N(J258)-N(G258),2)&lt;&gt;0),"Cash withdrawn: bank out and cash in should be equal",IF(P258&gt;10000,"Cash paid to this party today is over ₹10,000: not deductible, s.36(4)",IF(Q258&gt;35000,"Cash freight to this transporter today is over ₹35,000: not deductible, s.36(6)",IF(R258&gt;10000,"Asset paid in cash over ₹10,000 today: left out of its cost, s.39(2)",IF(AND(O258="T",N(G258)&gt;=20000),"Loan of ₹20,000 or more taken in cash: barred, s.185",IF(AND(O258="L",N(I258)&gt;=20000),"Loan of ₹20,000 or more repaid in cash: barred, s.188",IF(S258&gt;=200000,"₹2,00,000 or more in cash from this party today: barred, s.186",IF(T258&gt;=200000,"₹2,00,000 or more in cash for this event or order: barred, s.186","OK"))))))))))))))))</f>
        <v/>
      </c>
      <c r="O258">
        <f>IF(F258="","",IFERROR(VLOOKUP(F258,Lists!$A$2:$B$22,2,FALSE),"?"))</f>
        <v/>
      </c>
      <c r="P258">
        <f>IF(OR(O258&lt;&gt;"E",N(I258)=0),0,SUMIFS($I$16:$I$315,$B$16:$B$315,B258,$D$16:$D$315,D258,$O$16:$O$315,"E"))</f>
        <v/>
      </c>
      <c r="Q258">
        <f>IF(OR(O258&lt;&gt;"F",N(I258)=0),0,SUMIFS($I$16:$I$315,$B$16:$B$315,B258,$D$16:$D$315,D258,$O$16:$O$315,"F"))</f>
        <v/>
      </c>
      <c r="R258">
        <f>IF(OR(O258&lt;&gt;"A",N(I258)=0),0,SUMIFS($I$16:$I$315,$B$16:$B$315,B258,$D$16:$D$315,D258,$O$16:$O$315,"A"))</f>
        <v/>
      </c>
      <c r="S258">
        <f>IF(OR(O258&lt;&gt;"S",N(G258)=0),0,SUMIFS($G$16:$G$315,$B$16:$B$315,B258,$D$16:$D$315,D258,$O$16:$O$315,"S"))</f>
        <v/>
      </c>
      <c r="T258">
        <f>IF(OR(O258&lt;&gt;"S",E258="",N(G258)=0),0,SUMIFS($G$16:$G$315,$E$16:$E$315,E258,$O$16:$O$315,"S"))</f>
        <v/>
      </c>
      <c r="U258">
        <f>IF(O258="C2",0,N(G258))</f>
        <v/>
      </c>
      <c r="V258">
        <f>IF(O258="C1",0,N(I258))</f>
        <v/>
      </c>
      <c r="W258">
        <f>IF(O258="C1",0,N(H258))</f>
        <v/>
      </c>
      <c r="X258">
        <f>IF(O258="C2",0,N(J258))</f>
        <v/>
      </c>
      <c r="Y258">
        <f>IF(OR(M258="",M258="OK"),0,1)</f>
        <v/>
      </c>
    </row>
    <row r="259">
      <c r="B259" s="21" t="n"/>
      <c r="C259" s="22" t="n"/>
      <c r="D259" s="14" t="n"/>
      <c r="E259" s="22" t="n"/>
      <c r="F259" s="14" t="n"/>
      <c r="G259" s="23" t="n"/>
      <c r="H259" s="23" t="n"/>
      <c r="I259" s="23" t="n"/>
      <c r="J259" s="23" t="n"/>
      <c r="K259" s="24">
        <f>IF(COUNT(G259:J259)=0,"",N($E$8)+SUM(G$16:G259)-SUM(I$16:I259))</f>
        <v/>
      </c>
      <c r="L259" s="24">
        <f>IF(COUNT(G259:J259)=0,"",N($E$9)+SUM(H$16:H259)-SUM(J$16:J259))</f>
        <v/>
      </c>
      <c r="M259" s="25">
        <f>IF(COUNT(G259:J259)=0,"",IF(B259="","Enter the date",IF(D259="","Enter who was paid or who paid",IF(F259="","Pick a head of account",IF(O259="?","Pick a head from the list",IF(AND(O259&lt;&gt;"C1",O259&lt;&gt;"C2",N(G259)+N(H259)&gt;0,N(I259)+N(J259)&gt;0),"Put money in and money out on separate rows",IF(K259&lt;0,"Cash in hand below zero: an entry is missing or wrong",IF(AND(O259="C1",ROUND(N(I259)-N(H259),2)&lt;&gt;0),"Cash deposited: cash out and bank in should be equal",IF(AND(O259="C2",ROUND(N(J259)-N(G259),2)&lt;&gt;0),"Cash withdrawn: bank out and cash in should be equal",IF(P259&gt;10000,"Cash paid to this party today is over ₹10,000: not deductible, s.36(4)",IF(Q259&gt;35000,"Cash freight to this transporter today is over ₹35,000: not deductible, s.36(6)",IF(R259&gt;10000,"Asset paid in cash over ₹10,000 today: left out of its cost, s.39(2)",IF(AND(O259="T",N(G259)&gt;=20000),"Loan of ₹20,000 or more taken in cash: barred, s.185",IF(AND(O259="L",N(I259)&gt;=20000),"Loan of ₹20,000 or more repaid in cash: barred, s.188",IF(S259&gt;=200000,"₹2,00,000 or more in cash from this party today: barred, s.186",IF(T259&gt;=200000,"₹2,00,000 or more in cash for this event or order: barred, s.186","OK"))))))))))))))))</f>
        <v/>
      </c>
      <c r="O259">
        <f>IF(F259="","",IFERROR(VLOOKUP(F259,Lists!$A$2:$B$22,2,FALSE),"?"))</f>
        <v/>
      </c>
      <c r="P259">
        <f>IF(OR(O259&lt;&gt;"E",N(I259)=0),0,SUMIFS($I$16:$I$315,$B$16:$B$315,B259,$D$16:$D$315,D259,$O$16:$O$315,"E"))</f>
        <v/>
      </c>
      <c r="Q259">
        <f>IF(OR(O259&lt;&gt;"F",N(I259)=0),0,SUMIFS($I$16:$I$315,$B$16:$B$315,B259,$D$16:$D$315,D259,$O$16:$O$315,"F"))</f>
        <v/>
      </c>
      <c r="R259">
        <f>IF(OR(O259&lt;&gt;"A",N(I259)=0),0,SUMIFS($I$16:$I$315,$B$16:$B$315,B259,$D$16:$D$315,D259,$O$16:$O$315,"A"))</f>
        <v/>
      </c>
      <c r="S259">
        <f>IF(OR(O259&lt;&gt;"S",N(G259)=0),0,SUMIFS($G$16:$G$315,$B$16:$B$315,B259,$D$16:$D$315,D259,$O$16:$O$315,"S"))</f>
        <v/>
      </c>
      <c r="T259">
        <f>IF(OR(O259&lt;&gt;"S",E259="",N(G259)=0),0,SUMIFS($G$16:$G$315,$E$16:$E$315,E259,$O$16:$O$315,"S"))</f>
        <v/>
      </c>
      <c r="U259">
        <f>IF(O259="C2",0,N(G259))</f>
        <v/>
      </c>
      <c r="V259">
        <f>IF(O259="C1",0,N(I259))</f>
        <v/>
      </c>
      <c r="W259">
        <f>IF(O259="C1",0,N(H259))</f>
        <v/>
      </c>
      <c r="X259">
        <f>IF(O259="C2",0,N(J259))</f>
        <v/>
      </c>
      <c r="Y259">
        <f>IF(OR(M259="",M259="OK"),0,1)</f>
        <v/>
      </c>
    </row>
    <row r="260">
      <c r="B260" s="21" t="n"/>
      <c r="C260" s="22" t="n"/>
      <c r="D260" s="14" t="n"/>
      <c r="E260" s="22" t="n"/>
      <c r="F260" s="14" t="n"/>
      <c r="G260" s="23" t="n"/>
      <c r="H260" s="23" t="n"/>
      <c r="I260" s="23" t="n"/>
      <c r="J260" s="23" t="n"/>
      <c r="K260" s="24">
        <f>IF(COUNT(G260:J260)=0,"",N($E$8)+SUM(G$16:G260)-SUM(I$16:I260))</f>
        <v/>
      </c>
      <c r="L260" s="24">
        <f>IF(COUNT(G260:J260)=0,"",N($E$9)+SUM(H$16:H260)-SUM(J$16:J260))</f>
        <v/>
      </c>
      <c r="M260" s="25">
        <f>IF(COUNT(G260:J260)=0,"",IF(B260="","Enter the date",IF(D260="","Enter who was paid or who paid",IF(F260="","Pick a head of account",IF(O260="?","Pick a head from the list",IF(AND(O260&lt;&gt;"C1",O260&lt;&gt;"C2",N(G260)+N(H260)&gt;0,N(I260)+N(J260)&gt;0),"Put money in and money out on separate rows",IF(K260&lt;0,"Cash in hand below zero: an entry is missing or wrong",IF(AND(O260="C1",ROUND(N(I260)-N(H260),2)&lt;&gt;0),"Cash deposited: cash out and bank in should be equal",IF(AND(O260="C2",ROUND(N(J260)-N(G260),2)&lt;&gt;0),"Cash withdrawn: bank out and cash in should be equal",IF(P260&gt;10000,"Cash paid to this party today is over ₹10,000: not deductible, s.36(4)",IF(Q260&gt;35000,"Cash freight to this transporter today is over ₹35,000: not deductible, s.36(6)",IF(R260&gt;10000,"Asset paid in cash over ₹10,000 today: left out of its cost, s.39(2)",IF(AND(O260="T",N(G260)&gt;=20000),"Loan of ₹20,000 or more taken in cash: barred, s.185",IF(AND(O260="L",N(I260)&gt;=20000),"Loan of ₹20,000 or more repaid in cash: barred, s.188",IF(S260&gt;=200000,"₹2,00,000 or more in cash from this party today: barred, s.186",IF(T260&gt;=200000,"₹2,00,000 or more in cash for this event or order: barred, s.186","OK"))))))))))))))))</f>
        <v/>
      </c>
      <c r="O260">
        <f>IF(F260="","",IFERROR(VLOOKUP(F260,Lists!$A$2:$B$22,2,FALSE),"?"))</f>
        <v/>
      </c>
      <c r="P260">
        <f>IF(OR(O260&lt;&gt;"E",N(I260)=0),0,SUMIFS($I$16:$I$315,$B$16:$B$315,B260,$D$16:$D$315,D260,$O$16:$O$315,"E"))</f>
        <v/>
      </c>
      <c r="Q260">
        <f>IF(OR(O260&lt;&gt;"F",N(I260)=0),0,SUMIFS($I$16:$I$315,$B$16:$B$315,B260,$D$16:$D$315,D260,$O$16:$O$315,"F"))</f>
        <v/>
      </c>
      <c r="R260">
        <f>IF(OR(O260&lt;&gt;"A",N(I260)=0),0,SUMIFS($I$16:$I$315,$B$16:$B$315,B260,$D$16:$D$315,D260,$O$16:$O$315,"A"))</f>
        <v/>
      </c>
      <c r="S260">
        <f>IF(OR(O260&lt;&gt;"S",N(G260)=0),0,SUMIFS($G$16:$G$315,$B$16:$B$315,B260,$D$16:$D$315,D260,$O$16:$O$315,"S"))</f>
        <v/>
      </c>
      <c r="T260">
        <f>IF(OR(O260&lt;&gt;"S",E260="",N(G260)=0),0,SUMIFS($G$16:$G$315,$E$16:$E$315,E260,$O$16:$O$315,"S"))</f>
        <v/>
      </c>
      <c r="U260">
        <f>IF(O260="C2",0,N(G260))</f>
        <v/>
      </c>
      <c r="V260">
        <f>IF(O260="C1",0,N(I260))</f>
        <v/>
      </c>
      <c r="W260">
        <f>IF(O260="C1",0,N(H260))</f>
        <v/>
      </c>
      <c r="X260">
        <f>IF(O260="C2",0,N(J260))</f>
        <v/>
      </c>
      <c r="Y260">
        <f>IF(OR(M260="",M260="OK"),0,1)</f>
        <v/>
      </c>
    </row>
    <row r="261">
      <c r="B261" s="21" t="n"/>
      <c r="C261" s="22" t="n"/>
      <c r="D261" s="14" t="n"/>
      <c r="E261" s="22" t="n"/>
      <c r="F261" s="14" t="n"/>
      <c r="G261" s="23" t="n"/>
      <c r="H261" s="23" t="n"/>
      <c r="I261" s="23" t="n"/>
      <c r="J261" s="23" t="n"/>
      <c r="K261" s="24">
        <f>IF(COUNT(G261:J261)=0,"",N($E$8)+SUM(G$16:G261)-SUM(I$16:I261))</f>
        <v/>
      </c>
      <c r="L261" s="24">
        <f>IF(COUNT(G261:J261)=0,"",N($E$9)+SUM(H$16:H261)-SUM(J$16:J261))</f>
        <v/>
      </c>
      <c r="M261" s="25">
        <f>IF(COUNT(G261:J261)=0,"",IF(B261="","Enter the date",IF(D261="","Enter who was paid or who paid",IF(F261="","Pick a head of account",IF(O261="?","Pick a head from the list",IF(AND(O261&lt;&gt;"C1",O261&lt;&gt;"C2",N(G261)+N(H261)&gt;0,N(I261)+N(J261)&gt;0),"Put money in and money out on separate rows",IF(K261&lt;0,"Cash in hand below zero: an entry is missing or wrong",IF(AND(O261="C1",ROUND(N(I261)-N(H261),2)&lt;&gt;0),"Cash deposited: cash out and bank in should be equal",IF(AND(O261="C2",ROUND(N(J261)-N(G261),2)&lt;&gt;0),"Cash withdrawn: bank out and cash in should be equal",IF(P261&gt;10000,"Cash paid to this party today is over ₹10,000: not deductible, s.36(4)",IF(Q261&gt;35000,"Cash freight to this transporter today is over ₹35,000: not deductible, s.36(6)",IF(R261&gt;10000,"Asset paid in cash over ₹10,000 today: left out of its cost, s.39(2)",IF(AND(O261="T",N(G261)&gt;=20000),"Loan of ₹20,000 or more taken in cash: barred, s.185",IF(AND(O261="L",N(I261)&gt;=20000),"Loan of ₹20,000 or more repaid in cash: barred, s.188",IF(S261&gt;=200000,"₹2,00,000 or more in cash from this party today: barred, s.186",IF(T261&gt;=200000,"₹2,00,000 or more in cash for this event or order: barred, s.186","OK"))))))))))))))))</f>
        <v/>
      </c>
      <c r="O261">
        <f>IF(F261="","",IFERROR(VLOOKUP(F261,Lists!$A$2:$B$22,2,FALSE),"?"))</f>
        <v/>
      </c>
      <c r="P261">
        <f>IF(OR(O261&lt;&gt;"E",N(I261)=0),0,SUMIFS($I$16:$I$315,$B$16:$B$315,B261,$D$16:$D$315,D261,$O$16:$O$315,"E"))</f>
        <v/>
      </c>
      <c r="Q261">
        <f>IF(OR(O261&lt;&gt;"F",N(I261)=0),0,SUMIFS($I$16:$I$315,$B$16:$B$315,B261,$D$16:$D$315,D261,$O$16:$O$315,"F"))</f>
        <v/>
      </c>
      <c r="R261">
        <f>IF(OR(O261&lt;&gt;"A",N(I261)=0),0,SUMIFS($I$16:$I$315,$B$16:$B$315,B261,$D$16:$D$315,D261,$O$16:$O$315,"A"))</f>
        <v/>
      </c>
      <c r="S261">
        <f>IF(OR(O261&lt;&gt;"S",N(G261)=0),0,SUMIFS($G$16:$G$315,$B$16:$B$315,B261,$D$16:$D$315,D261,$O$16:$O$315,"S"))</f>
        <v/>
      </c>
      <c r="T261">
        <f>IF(OR(O261&lt;&gt;"S",E261="",N(G261)=0),0,SUMIFS($G$16:$G$315,$E$16:$E$315,E261,$O$16:$O$315,"S"))</f>
        <v/>
      </c>
      <c r="U261">
        <f>IF(O261="C2",0,N(G261))</f>
        <v/>
      </c>
      <c r="V261">
        <f>IF(O261="C1",0,N(I261))</f>
        <v/>
      </c>
      <c r="W261">
        <f>IF(O261="C1",0,N(H261))</f>
        <v/>
      </c>
      <c r="X261">
        <f>IF(O261="C2",0,N(J261))</f>
        <v/>
      </c>
      <c r="Y261">
        <f>IF(OR(M261="",M261="OK"),0,1)</f>
        <v/>
      </c>
    </row>
    <row r="262">
      <c r="B262" s="21" t="n"/>
      <c r="C262" s="22" t="n"/>
      <c r="D262" s="14" t="n"/>
      <c r="E262" s="22" t="n"/>
      <c r="F262" s="14" t="n"/>
      <c r="G262" s="23" t="n"/>
      <c r="H262" s="23" t="n"/>
      <c r="I262" s="23" t="n"/>
      <c r="J262" s="23" t="n"/>
      <c r="K262" s="24">
        <f>IF(COUNT(G262:J262)=0,"",N($E$8)+SUM(G$16:G262)-SUM(I$16:I262))</f>
        <v/>
      </c>
      <c r="L262" s="24">
        <f>IF(COUNT(G262:J262)=0,"",N($E$9)+SUM(H$16:H262)-SUM(J$16:J262))</f>
        <v/>
      </c>
      <c r="M262" s="25">
        <f>IF(COUNT(G262:J262)=0,"",IF(B262="","Enter the date",IF(D262="","Enter who was paid or who paid",IF(F262="","Pick a head of account",IF(O262="?","Pick a head from the list",IF(AND(O262&lt;&gt;"C1",O262&lt;&gt;"C2",N(G262)+N(H262)&gt;0,N(I262)+N(J262)&gt;0),"Put money in and money out on separate rows",IF(K262&lt;0,"Cash in hand below zero: an entry is missing or wrong",IF(AND(O262="C1",ROUND(N(I262)-N(H262),2)&lt;&gt;0),"Cash deposited: cash out and bank in should be equal",IF(AND(O262="C2",ROUND(N(J262)-N(G262),2)&lt;&gt;0),"Cash withdrawn: bank out and cash in should be equal",IF(P262&gt;10000,"Cash paid to this party today is over ₹10,000: not deductible, s.36(4)",IF(Q262&gt;35000,"Cash freight to this transporter today is over ₹35,000: not deductible, s.36(6)",IF(R262&gt;10000,"Asset paid in cash over ₹10,000 today: left out of its cost, s.39(2)",IF(AND(O262="T",N(G262)&gt;=20000),"Loan of ₹20,000 or more taken in cash: barred, s.185",IF(AND(O262="L",N(I262)&gt;=20000),"Loan of ₹20,000 or more repaid in cash: barred, s.188",IF(S262&gt;=200000,"₹2,00,000 or more in cash from this party today: barred, s.186",IF(T262&gt;=200000,"₹2,00,000 or more in cash for this event or order: barred, s.186","OK"))))))))))))))))</f>
        <v/>
      </c>
      <c r="O262">
        <f>IF(F262="","",IFERROR(VLOOKUP(F262,Lists!$A$2:$B$22,2,FALSE),"?"))</f>
        <v/>
      </c>
      <c r="P262">
        <f>IF(OR(O262&lt;&gt;"E",N(I262)=0),0,SUMIFS($I$16:$I$315,$B$16:$B$315,B262,$D$16:$D$315,D262,$O$16:$O$315,"E"))</f>
        <v/>
      </c>
      <c r="Q262">
        <f>IF(OR(O262&lt;&gt;"F",N(I262)=0),0,SUMIFS($I$16:$I$315,$B$16:$B$315,B262,$D$16:$D$315,D262,$O$16:$O$315,"F"))</f>
        <v/>
      </c>
      <c r="R262">
        <f>IF(OR(O262&lt;&gt;"A",N(I262)=0),0,SUMIFS($I$16:$I$315,$B$16:$B$315,B262,$D$16:$D$315,D262,$O$16:$O$315,"A"))</f>
        <v/>
      </c>
      <c r="S262">
        <f>IF(OR(O262&lt;&gt;"S",N(G262)=0),0,SUMIFS($G$16:$G$315,$B$16:$B$315,B262,$D$16:$D$315,D262,$O$16:$O$315,"S"))</f>
        <v/>
      </c>
      <c r="T262">
        <f>IF(OR(O262&lt;&gt;"S",E262="",N(G262)=0),0,SUMIFS($G$16:$G$315,$E$16:$E$315,E262,$O$16:$O$315,"S"))</f>
        <v/>
      </c>
      <c r="U262">
        <f>IF(O262="C2",0,N(G262))</f>
        <v/>
      </c>
      <c r="V262">
        <f>IF(O262="C1",0,N(I262))</f>
        <v/>
      </c>
      <c r="W262">
        <f>IF(O262="C1",0,N(H262))</f>
        <v/>
      </c>
      <c r="X262">
        <f>IF(O262="C2",0,N(J262))</f>
        <v/>
      </c>
      <c r="Y262">
        <f>IF(OR(M262="",M262="OK"),0,1)</f>
        <v/>
      </c>
    </row>
    <row r="263">
      <c r="B263" s="21" t="n"/>
      <c r="C263" s="22" t="n"/>
      <c r="D263" s="14" t="n"/>
      <c r="E263" s="22" t="n"/>
      <c r="F263" s="14" t="n"/>
      <c r="G263" s="23" t="n"/>
      <c r="H263" s="23" t="n"/>
      <c r="I263" s="23" t="n"/>
      <c r="J263" s="23" t="n"/>
      <c r="K263" s="24">
        <f>IF(COUNT(G263:J263)=0,"",N($E$8)+SUM(G$16:G263)-SUM(I$16:I263))</f>
        <v/>
      </c>
      <c r="L263" s="24">
        <f>IF(COUNT(G263:J263)=0,"",N($E$9)+SUM(H$16:H263)-SUM(J$16:J263))</f>
        <v/>
      </c>
      <c r="M263" s="25">
        <f>IF(COUNT(G263:J263)=0,"",IF(B263="","Enter the date",IF(D263="","Enter who was paid or who paid",IF(F263="","Pick a head of account",IF(O263="?","Pick a head from the list",IF(AND(O263&lt;&gt;"C1",O263&lt;&gt;"C2",N(G263)+N(H263)&gt;0,N(I263)+N(J263)&gt;0),"Put money in and money out on separate rows",IF(K263&lt;0,"Cash in hand below zero: an entry is missing or wrong",IF(AND(O263="C1",ROUND(N(I263)-N(H263),2)&lt;&gt;0),"Cash deposited: cash out and bank in should be equal",IF(AND(O263="C2",ROUND(N(J263)-N(G263),2)&lt;&gt;0),"Cash withdrawn: bank out and cash in should be equal",IF(P263&gt;10000,"Cash paid to this party today is over ₹10,000: not deductible, s.36(4)",IF(Q263&gt;35000,"Cash freight to this transporter today is over ₹35,000: not deductible, s.36(6)",IF(R263&gt;10000,"Asset paid in cash over ₹10,000 today: left out of its cost, s.39(2)",IF(AND(O263="T",N(G263)&gt;=20000),"Loan of ₹20,000 or more taken in cash: barred, s.185",IF(AND(O263="L",N(I263)&gt;=20000),"Loan of ₹20,000 or more repaid in cash: barred, s.188",IF(S263&gt;=200000,"₹2,00,000 or more in cash from this party today: barred, s.186",IF(T263&gt;=200000,"₹2,00,000 or more in cash for this event or order: barred, s.186","OK"))))))))))))))))</f>
        <v/>
      </c>
      <c r="O263">
        <f>IF(F263="","",IFERROR(VLOOKUP(F263,Lists!$A$2:$B$22,2,FALSE),"?"))</f>
        <v/>
      </c>
      <c r="P263">
        <f>IF(OR(O263&lt;&gt;"E",N(I263)=0),0,SUMIFS($I$16:$I$315,$B$16:$B$315,B263,$D$16:$D$315,D263,$O$16:$O$315,"E"))</f>
        <v/>
      </c>
      <c r="Q263">
        <f>IF(OR(O263&lt;&gt;"F",N(I263)=0),0,SUMIFS($I$16:$I$315,$B$16:$B$315,B263,$D$16:$D$315,D263,$O$16:$O$315,"F"))</f>
        <v/>
      </c>
      <c r="R263">
        <f>IF(OR(O263&lt;&gt;"A",N(I263)=0),0,SUMIFS($I$16:$I$315,$B$16:$B$315,B263,$D$16:$D$315,D263,$O$16:$O$315,"A"))</f>
        <v/>
      </c>
      <c r="S263">
        <f>IF(OR(O263&lt;&gt;"S",N(G263)=0),0,SUMIFS($G$16:$G$315,$B$16:$B$315,B263,$D$16:$D$315,D263,$O$16:$O$315,"S"))</f>
        <v/>
      </c>
      <c r="T263">
        <f>IF(OR(O263&lt;&gt;"S",E263="",N(G263)=0),0,SUMIFS($G$16:$G$315,$E$16:$E$315,E263,$O$16:$O$315,"S"))</f>
        <v/>
      </c>
      <c r="U263">
        <f>IF(O263="C2",0,N(G263))</f>
        <v/>
      </c>
      <c r="V263">
        <f>IF(O263="C1",0,N(I263))</f>
        <v/>
      </c>
      <c r="W263">
        <f>IF(O263="C1",0,N(H263))</f>
        <v/>
      </c>
      <c r="X263">
        <f>IF(O263="C2",0,N(J263))</f>
        <v/>
      </c>
      <c r="Y263">
        <f>IF(OR(M263="",M263="OK"),0,1)</f>
        <v/>
      </c>
    </row>
    <row r="264">
      <c r="B264" s="21" t="n"/>
      <c r="C264" s="22" t="n"/>
      <c r="D264" s="14" t="n"/>
      <c r="E264" s="22" t="n"/>
      <c r="F264" s="14" t="n"/>
      <c r="G264" s="23" t="n"/>
      <c r="H264" s="23" t="n"/>
      <c r="I264" s="23" t="n"/>
      <c r="J264" s="23" t="n"/>
      <c r="K264" s="24">
        <f>IF(COUNT(G264:J264)=0,"",N($E$8)+SUM(G$16:G264)-SUM(I$16:I264))</f>
        <v/>
      </c>
      <c r="L264" s="24">
        <f>IF(COUNT(G264:J264)=0,"",N($E$9)+SUM(H$16:H264)-SUM(J$16:J264))</f>
        <v/>
      </c>
      <c r="M264" s="25">
        <f>IF(COUNT(G264:J264)=0,"",IF(B264="","Enter the date",IF(D264="","Enter who was paid or who paid",IF(F264="","Pick a head of account",IF(O264="?","Pick a head from the list",IF(AND(O264&lt;&gt;"C1",O264&lt;&gt;"C2",N(G264)+N(H264)&gt;0,N(I264)+N(J264)&gt;0),"Put money in and money out on separate rows",IF(K264&lt;0,"Cash in hand below zero: an entry is missing or wrong",IF(AND(O264="C1",ROUND(N(I264)-N(H264),2)&lt;&gt;0),"Cash deposited: cash out and bank in should be equal",IF(AND(O264="C2",ROUND(N(J264)-N(G264),2)&lt;&gt;0),"Cash withdrawn: bank out and cash in should be equal",IF(P264&gt;10000,"Cash paid to this party today is over ₹10,000: not deductible, s.36(4)",IF(Q264&gt;35000,"Cash freight to this transporter today is over ₹35,000: not deductible, s.36(6)",IF(R264&gt;10000,"Asset paid in cash over ₹10,000 today: left out of its cost, s.39(2)",IF(AND(O264="T",N(G264)&gt;=20000),"Loan of ₹20,000 or more taken in cash: barred, s.185",IF(AND(O264="L",N(I264)&gt;=20000),"Loan of ₹20,000 or more repaid in cash: barred, s.188",IF(S264&gt;=200000,"₹2,00,000 or more in cash from this party today: barred, s.186",IF(T264&gt;=200000,"₹2,00,000 or more in cash for this event or order: barred, s.186","OK"))))))))))))))))</f>
        <v/>
      </c>
      <c r="O264">
        <f>IF(F264="","",IFERROR(VLOOKUP(F264,Lists!$A$2:$B$22,2,FALSE),"?"))</f>
        <v/>
      </c>
      <c r="P264">
        <f>IF(OR(O264&lt;&gt;"E",N(I264)=0),0,SUMIFS($I$16:$I$315,$B$16:$B$315,B264,$D$16:$D$315,D264,$O$16:$O$315,"E"))</f>
        <v/>
      </c>
      <c r="Q264">
        <f>IF(OR(O264&lt;&gt;"F",N(I264)=0),0,SUMIFS($I$16:$I$315,$B$16:$B$315,B264,$D$16:$D$315,D264,$O$16:$O$315,"F"))</f>
        <v/>
      </c>
      <c r="R264">
        <f>IF(OR(O264&lt;&gt;"A",N(I264)=0),0,SUMIFS($I$16:$I$315,$B$16:$B$315,B264,$D$16:$D$315,D264,$O$16:$O$315,"A"))</f>
        <v/>
      </c>
      <c r="S264">
        <f>IF(OR(O264&lt;&gt;"S",N(G264)=0),0,SUMIFS($G$16:$G$315,$B$16:$B$315,B264,$D$16:$D$315,D264,$O$16:$O$315,"S"))</f>
        <v/>
      </c>
      <c r="T264">
        <f>IF(OR(O264&lt;&gt;"S",E264="",N(G264)=0),0,SUMIFS($G$16:$G$315,$E$16:$E$315,E264,$O$16:$O$315,"S"))</f>
        <v/>
      </c>
      <c r="U264">
        <f>IF(O264="C2",0,N(G264))</f>
        <v/>
      </c>
      <c r="V264">
        <f>IF(O264="C1",0,N(I264))</f>
        <v/>
      </c>
      <c r="W264">
        <f>IF(O264="C1",0,N(H264))</f>
        <v/>
      </c>
      <c r="X264">
        <f>IF(O264="C2",0,N(J264))</f>
        <v/>
      </c>
      <c r="Y264">
        <f>IF(OR(M264="",M264="OK"),0,1)</f>
        <v/>
      </c>
    </row>
    <row r="265">
      <c r="B265" s="21" t="n"/>
      <c r="C265" s="22" t="n"/>
      <c r="D265" s="14" t="n"/>
      <c r="E265" s="22" t="n"/>
      <c r="F265" s="14" t="n"/>
      <c r="G265" s="23" t="n"/>
      <c r="H265" s="23" t="n"/>
      <c r="I265" s="23" t="n"/>
      <c r="J265" s="23" t="n"/>
      <c r="K265" s="24">
        <f>IF(COUNT(G265:J265)=0,"",N($E$8)+SUM(G$16:G265)-SUM(I$16:I265))</f>
        <v/>
      </c>
      <c r="L265" s="24">
        <f>IF(COUNT(G265:J265)=0,"",N($E$9)+SUM(H$16:H265)-SUM(J$16:J265))</f>
        <v/>
      </c>
      <c r="M265" s="25">
        <f>IF(COUNT(G265:J265)=0,"",IF(B265="","Enter the date",IF(D265="","Enter who was paid or who paid",IF(F265="","Pick a head of account",IF(O265="?","Pick a head from the list",IF(AND(O265&lt;&gt;"C1",O265&lt;&gt;"C2",N(G265)+N(H265)&gt;0,N(I265)+N(J265)&gt;0),"Put money in and money out on separate rows",IF(K265&lt;0,"Cash in hand below zero: an entry is missing or wrong",IF(AND(O265="C1",ROUND(N(I265)-N(H265),2)&lt;&gt;0),"Cash deposited: cash out and bank in should be equal",IF(AND(O265="C2",ROUND(N(J265)-N(G265),2)&lt;&gt;0),"Cash withdrawn: bank out and cash in should be equal",IF(P265&gt;10000,"Cash paid to this party today is over ₹10,000: not deductible, s.36(4)",IF(Q265&gt;35000,"Cash freight to this transporter today is over ₹35,000: not deductible, s.36(6)",IF(R265&gt;10000,"Asset paid in cash over ₹10,000 today: left out of its cost, s.39(2)",IF(AND(O265="T",N(G265)&gt;=20000),"Loan of ₹20,000 or more taken in cash: barred, s.185",IF(AND(O265="L",N(I265)&gt;=20000),"Loan of ₹20,000 or more repaid in cash: barred, s.188",IF(S265&gt;=200000,"₹2,00,000 or more in cash from this party today: barred, s.186",IF(T265&gt;=200000,"₹2,00,000 or more in cash for this event or order: barred, s.186","OK"))))))))))))))))</f>
        <v/>
      </c>
      <c r="O265">
        <f>IF(F265="","",IFERROR(VLOOKUP(F265,Lists!$A$2:$B$22,2,FALSE),"?"))</f>
        <v/>
      </c>
      <c r="P265">
        <f>IF(OR(O265&lt;&gt;"E",N(I265)=0),0,SUMIFS($I$16:$I$315,$B$16:$B$315,B265,$D$16:$D$315,D265,$O$16:$O$315,"E"))</f>
        <v/>
      </c>
      <c r="Q265">
        <f>IF(OR(O265&lt;&gt;"F",N(I265)=0),0,SUMIFS($I$16:$I$315,$B$16:$B$315,B265,$D$16:$D$315,D265,$O$16:$O$315,"F"))</f>
        <v/>
      </c>
      <c r="R265">
        <f>IF(OR(O265&lt;&gt;"A",N(I265)=0),0,SUMIFS($I$16:$I$315,$B$16:$B$315,B265,$D$16:$D$315,D265,$O$16:$O$315,"A"))</f>
        <v/>
      </c>
      <c r="S265">
        <f>IF(OR(O265&lt;&gt;"S",N(G265)=0),0,SUMIFS($G$16:$G$315,$B$16:$B$315,B265,$D$16:$D$315,D265,$O$16:$O$315,"S"))</f>
        <v/>
      </c>
      <c r="T265">
        <f>IF(OR(O265&lt;&gt;"S",E265="",N(G265)=0),0,SUMIFS($G$16:$G$315,$E$16:$E$315,E265,$O$16:$O$315,"S"))</f>
        <v/>
      </c>
      <c r="U265">
        <f>IF(O265="C2",0,N(G265))</f>
        <v/>
      </c>
      <c r="V265">
        <f>IF(O265="C1",0,N(I265))</f>
        <v/>
      </c>
      <c r="W265">
        <f>IF(O265="C1",0,N(H265))</f>
        <v/>
      </c>
      <c r="X265">
        <f>IF(O265="C2",0,N(J265))</f>
        <v/>
      </c>
      <c r="Y265">
        <f>IF(OR(M265="",M265="OK"),0,1)</f>
        <v/>
      </c>
    </row>
    <row r="266">
      <c r="B266" s="21" t="n"/>
      <c r="C266" s="22" t="n"/>
      <c r="D266" s="14" t="n"/>
      <c r="E266" s="22" t="n"/>
      <c r="F266" s="14" t="n"/>
      <c r="G266" s="23" t="n"/>
      <c r="H266" s="23" t="n"/>
      <c r="I266" s="23" t="n"/>
      <c r="J266" s="23" t="n"/>
      <c r="K266" s="24">
        <f>IF(COUNT(G266:J266)=0,"",N($E$8)+SUM(G$16:G266)-SUM(I$16:I266))</f>
        <v/>
      </c>
      <c r="L266" s="24">
        <f>IF(COUNT(G266:J266)=0,"",N($E$9)+SUM(H$16:H266)-SUM(J$16:J266))</f>
        <v/>
      </c>
      <c r="M266" s="25">
        <f>IF(COUNT(G266:J266)=0,"",IF(B266="","Enter the date",IF(D266="","Enter who was paid or who paid",IF(F266="","Pick a head of account",IF(O266="?","Pick a head from the list",IF(AND(O266&lt;&gt;"C1",O266&lt;&gt;"C2",N(G266)+N(H266)&gt;0,N(I266)+N(J266)&gt;0),"Put money in and money out on separate rows",IF(K266&lt;0,"Cash in hand below zero: an entry is missing or wrong",IF(AND(O266="C1",ROUND(N(I266)-N(H266),2)&lt;&gt;0),"Cash deposited: cash out and bank in should be equal",IF(AND(O266="C2",ROUND(N(J266)-N(G266),2)&lt;&gt;0),"Cash withdrawn: bank out and cash in should be equal",IF(P266&gt;10000,"Cash paid to this party today is over ₹10,000: not deductible, s.36(4)",IF(Q266&gt;35000,"Cash freight to this transporter today is over ₹35,000: not deductible, s.36(6)",IF(R266&gt;10000,"Asset paid in cash over ₹10,000 today: left out of its cost, s.39(2)",IF(AND(O266="T",N(G266)&gt;=20000),"Loan of ₹20,000 or more taken in cash: barred, s.185",IF(AND(O266="L",N(I266)&gt;=20000),"Loan of ₹20,000 or more repaid in cash: barred, s.188",IF(S266&gt;=200000,"₹2,00,000 or more in cash from this party today: barred, s.186",IF(T266&gt;=200000,"₹2,00,000 or more in cash for this event or order: barred, s.186","OK"))))))))))))))))</f>
        <v/>
      </c>
      <c r="O266">
        <f>IF(F266="","",IFERROR(VLOOKUP(F266,Lists!$A$2:$B$22,2,FALSE),"?"))</f>
        <v/>
      </c>
      <c r="P266">
        <f>IF(OR(O266&lt;&gt;"E",N(I266)=0),0,SUMIFS($I$16:$I$315,$B$16:$B$315,B266,$D$16:$D$315,D266,$O$16:$O$315,"E"))</f>
        <v/>
      </c>
      <c r="Q266">
        <f>IF(OR(O266&lt;&gt;"F",N(I266)=0),0,SUMIFS($I$16:$I$315,$B$16:$B$315,B266,$D$16:$D$315,D266,$O$16:$O$315,"F"))</f>
        <v/>
      </c>
      <c r="R266">
        <f>IF(OR(O266&lt;&gt;"A",N(I266)=0),0,SUMIFS($I$16:$I$315,$B$16:$B$315,B266,$D$16:$D$315,D266,$O$16:$O$315,"A"))</f>
        <v/>
      </c>
      <c r="S266">
        <f>IF(OR(O266&lt;&gt;"S",N(G266)=0),0,SUMIFS($G$16:$G$315,$B$16:$B$315,B266,$D$16:$D$315,D266,$O$16:$O$315,"S"))</f>
        <v/>
      </c>
      <c r="T266">
        <f>IF(OR(O266&lt;&gt;"S",E266="",N(G266)=0),0,SUMIFS($G$16:$G$315,$E$16:$E$315,E266,$O$16:$O$315,"S"))</f>
        <v/>
      </c>
      <c r="U266">
        <f>IF(O266="C2",0,N(G266))</f>
        <v/>
      </c>
      <c r="V266">
        <f>IF(O266="C1",0,N(I266))</f>
        <v/>
      </c>
      <c r="W266">
        <f>IF(O266="C1",0,N(H266))</f>
        <v/>
      </c>
      <c r="X266">
        <f>IF(O266="C2",0,N(J266))</f>
        <v/>
      </c>
      <c r="Y266">
        <f>IF(OR(M266="",M266="OK"),0,1)</f>
        <v/>
      </c>
    </row>
    <row r="267">
      <c r="B267" s="21" t="n"/>
      <c r="C267" s="22" t="n"/>
      <c r="D267" s="14" t="n"/>
      <c r="E267" s="22" t="n"/>
      <c r="F267" s="14" t="n"/>
      <c r="G267" s="23" t="n"/>
      <c r="H267" s="23" t="n"/>
      <c r="I267" s="23" t="n"/>
      <c r="J267" s="23" t="n"/>
      <c r="K267" s="24">
        <f>IF(COUNT(G267:J267)=0,"",N($E$8)+SUM(G$16:G267)-SUM(I$16:I267))</f>
        <v/>
      </c>
      <c r="L267" s="24">
        <f>IF(COUNT(G267:J267)=0,"",N($E$9)+SUM(H$16:H267)-SUM(J$16:J267))</f>
        <v/>
      </c>
      <c r="M267" s="25">
        <f>IF(COUNT(G267:J267)=0,"",IF(B267="","Enter the date",IF(D267="","Enter who was paid or who paid",IF(F267="","Pick a head of account",IF(O267="?","Pick a head from the list",IF(AND(O267&lt;&gt;"C1",O267&lt;&gt;"C2",N(G267)+N(H267)&gt;0,N(I267)+N(J267)&gt;0),"Put money in and money out on separate rows",IF(K267&lt;0,"Cash in hand below zero: an entry is missing or wrong",IF(AND(O267="C1",ROUND(N(I267)-N(H267),2)&lt;&gt;0),"Cash deposited: cash out and bank in should be equal",IF(AND(O267="C2",ROUND(N(J267)-N(G267),2)&lt;&gt;0),"Cash withdrawn: bank out and cash in should be equal",IF(P267&gt;10000,"Cash paid to this party today is over ₹10,000: not deductible, s.36(4)",IF(Q267&gt;35000,"Cash freight to this transporter today is over ₹35,000: not deductible, s.36(6)",IF(R267&gt;10000,"Asset paid in cash over ₹10,000 today: left out of its cost, s.39(2)",IF(AND(O267="T",N(G267)&gt;=20000),"Loan of ₹20,000 or more taken in cash: barred, s.185",IF(AND(O267="L",N(I267)&gt;=20000),"Loan of ₹20,000 or more repaid in cash: barred, s.188",IF(S267&gt;=200000,"₹2,00,000 or more in cash from this party today: barred, s.186",IF(T267&gt;=200000,"₹2,00,000 or more in cash for this event or order: barred, s.186","OK"))))))))))))))))</f>
        <v/>
      </c>
      <c r="O267">
        <f>IF(F267="","",IFERROR(VLOOKUP(F267,Lists!$A$2:$B$22,2,FALSE),"?"))</f>
        <v/>
      </c>
      <c r="P267">
        <f>IF(OR(O267&lt;&gt;"E",N(I267)=0),0,SUMIFS($I$16:$I$315,$B$16:$B$315,B267,$D$16:$D$315,D267,$O$16:$O$315,"E"))</f>
        <v/>
      </c>
      <c r="Q267">
        <f>IF(OR(O267&lt;&gt;"F",N(I267)=0),0,SUMIFS($I$16:$I$315,$B$16:$B$315,B267,$D$16:$D$315,D267,$O$16:$O$315,"F"))</f>
        <v/>
      </c>
      <c r="R267">
        <f>IF(OR(O267&lt;&gt;"A",N(I267)=0),0,SUMIFS($I$16:$I$315,$B$16:$B$315,B267,$D$16:$D$315,D267,$O$16:$O$315,"A"))</f>
        <v/>
      </c>
      <c r="S267">
        <f>IF(OR(O267&lt;&gt;"S",N(G267)=0),0,SUMIFS($G$16:$G$315,$B$16:$B$315,B267,$D$16:$D$315,D267,$O$16:$O$315,"S"))</f>
        <v/>
      </c>
      <c r="T267">
        <f>IF(OR(O267&lt;&gt;"S",E267="",N(G267)=0),0,SUMIFS($G$16:$G$315,$E$16:$E$315,E267,$O$16:$O$315,"S"))</f>
        <v/>
      </c>
      <c r="U267">
        <f>IF(O267="C2",0,N(G267))</f>
        <v/>
      </c>
      <c r="V267">
        <f>IF(O267="C1",0,N(I267))</f>
        <v/>
      </c>
      <c r="W267">
        <f>IF(O267="C1",0,N(H267))</f>
        <v/>
      </c>
      <c r="X267">
        <f>IF(O267="C2",0,N(J267))</f>
        <v/>
      </c>
      <c r="Y267">
        <f>IF(OR(M267="",M267="OK"),0,1)</f>
        <v/>
      </c>
    </row>
    <row r="268">
      <c r="B268" s="21" t="n"/>
      <c r="C268" s="22" t="n"/>
      <c r="D268" s="14" t="n"/>
      <c r="E268" s="22" t="n"/>
      <c r="F268" s="14" t="n"/>
      <c r="G268" s="23" t="n"/>
      <c r="H268" s="23" t="n"/>
      <c r="I268" s="23" t="n"/>
      <c r="J268" s="23" t="n"/>
      <c r="K268" s="24">
        <f>IF(COUNT(G268:J268)=0,"",N($E$8)+SUM(G$16:G268)-SUM(I$16:I268))</f>
        <v/>
      </c>
      <c r="L268" s="24">
        <f>IF(COUNT(G268:J268)=0,"",N($E$9)+SUM(H$16:H268)-SUM(J$16:J268))</f>
        <v/>
      </c>
      <c r="M268" s="25">
        <f>IF(COUNT(G268:J268)=0,"",IF(B268="","Enter the date",IF(D268="","Enter who was paid or who paid",IF(F268="","Pick a head of account",IF(O268="?","Pick a head from the list",IF(AND(O268&lt;&gt;"C1",O268&lt;&gt;"C2",N(G268)+N(H268)&gt;0,N(I268)+N(J268)&gt;0),"Put money in and money out on separate rows",IF(K268&lt;0,"Cash in hand below zero: an entry is missing or wrong",IF(AND(O268="C1",ROUND(N(I268)-N(H268),2)&lt;&gt;0),"Cash deposited: cash out and bank in should be equal",IF(AND(O268="C2",ROUND(N(J268)-N(G268),2)&lt;&gt;0),"Cash withdrawn: bank out and cash in should be equal",IF(P268&gt;10000,"Cash paid to this party today is over ₹10,000: not deductible, s.36(4)",IF(Q268&gt;35000,"Cash freight to this transporter today is over ₹35,000: not deductible, s.36(6)",IF(R268&gt;10000,"Asset paid in cash over ₹10,000 today: left out of its cost, s.39(2)",IF(AND(O268="T",N(G268)&gt;=20000),"Loan of ₹20,000 or more taken in cash: barred, s.185",IF(AND(O268="L",N(I268)&gt;=20000),"Loan of ₹20,000 or more repaid in cash: barred, s.188",IF(S268&gt;=200000,"₹2,00,000 or more in cash from this party today: barred, s.186",IF(T268&gt;=200000,"₹2,00,000 or more in cash for this event or order: barred, s.186","OK"))))))))))))))))</f>
        <v/>
      </c>
      <c r="O268">
        <f>IF(F268="","",IFERROR(VLOOKUP(F268,Lists!$A$2:$B$22,2,FALSE),"?"))</f>
        <v/>
      </c>
      <c r="P268">
        <f>IF(OR(O268&lt;&gt;"E",N(I268)=0),0,SUMIFS($I$16:$I$315,$B$16:$B$315,B268,$D$16:$D$315,D268,$O$16:$O$315,"E"))</f>
        <v/>
      </c>
      <c r="Q268">
        <f>IF(OR(O268&lt;&gt;"F",N(I268)=0),0,SUMIFS($I$16:$I$315,$B$16:$B$315,B268,$D$16:$D$315,D268,$O$16:$O$315,"F"))</f>
        <v/>
      </c>
      <c r="R268">
        <f>IF(OR(O268&lt;&gt;"A",N(I268)=0),0,SUMIFS($I$16:$I$315,$B$16:$B$315,B268,$D$16:$D$315,D268,$O$16:$O$315,"A"))</f>
        <v/>
      </c>
      <c r="S268">
        <f>IF(OR(O268&lt;&gt;"S",N(G268)=0),0,SUMIFS($G$16:$G$315,$B$16:$B$315,B268,$D$16:$D$315,D268,$O$16:$O$315,"S"))</f>
        <v/>
      </c>
      <c r="T268">
        <f>IF(OR(O268&lt;&gt;"S",E268="",N(G268)=0),0,SUMIFS($G$16:$G$315,$E$16:$E$315,E268,$O$16:$O$315,"S"))</f>
        <v/>
      </c>
      <c r="U268">
        <f>IF(O268="C2",0,N(G268))</f>
        <v/>
      </c>
      <c r="V268">
        <f>IF(O268="C1",0,N(I268))</f>
        <v/>
      </c>
      <c r="W268">
        <f>IF(O268="C1",0,N(H268))</f>
        <v/>
      </c>
      <c r="X268">
        <f>IF(O268="C2",0,N(J268))</f>
        <v/>
      </c>
      <c r="Y268">
        <f>IF(OR(M268="",M268="OK"),0,1)</f>
        <v/>
      </c>
    </row>
    <row r="269">
      <c r="B269" s="21" t="n"/>
      <c r="C269" s="22" t="n"/>
      <c r="D269" s="14" t="n"/>
      <c r="E269" s="22" t="n"/>
      <c r="F269" s="14" t="n"/>
      <c r="G269" s="23" t="n"/>
      <c r="H269" s="23" t="n"/>
      <c r="I269" s="23" t="n"/>
      <c r="J269" s="23" t="n"/>
      <c r="K269" s="24">
        <f>IF(COUNT(G269:J269)=0,"",N($E$8)+SUM(G$16:G269)-SUM(I$16:I269))</f>
        <v/>
      </c>
      <c r="L269" s="24">
        <f>IF(COUNT(G269:J269)=0,"",N($E$9)+SUM(H$16:H269)-SUM(J$16:J269))</f>
        <v/>
      </c>
      <c r="M269" s="25">
        <f>IF(COUNT(G269:J269)=0,"",IF(B269="","Enter the date",IF(D269="","Enter who was paid or who paid",IF(F269="","Pick a head of account",IF(O269="?","Pick a head from the list",IF(AND(O269&lt;&gt;"C1",O269&lt;&gt;"C2",N(G269)+N(H269)&gt;0,N(I269)+N(J269)&gt;0),"Put money in and money out on separate rows",IF(K269&lt;0,"Cash in hand below zero: an entry is missing or wrong",IF(AND(O269="C1",ROUND(N(I269)-N(H269),2)&lt;&gt;0),"Cash deposited: cash out and bank in should be equal",IF(AND(O269="C2",ROUND(N(J269)-N(G269),2)&lt;&gt;0),"Cash withdrawn: bank out and cash in should be equal",IF(P269&gt;10000,"Cash paid to this party today is over ₹10,000: not deductible, s.36(4)",IF(Q269&gt;35000,"Cash freight to this transporter today is over ₹35,000: not deductible, s.36(6)",IF(R269&gt;10000,"Asset paid in cash over ₹10,000 today: left out of its cost, s.39(2)",IF(AND(O269="T",N(G269)&gt;=20000),"Loan of ₹20,000 or more taken in cash: barred, s.185",IF(AND(O269="L",N(I269)&gt;=20000),"Loan of ₹20,000 or more repaid in cash: barred, s.188",IF(S269&gt;=200000,"₹2,00,000 or more in cash from this party today: barred, s.186",IF(T269&gt;=200000,"₹2,00,000 or more in cash for this event or order: barred, s.186","OK"))))))))))))))))</f>
        <v/>
      </c>
      <c r="O269">
        <f>IF(F269="","",IFERROR(VLOOKUP(F269,Lists!$A$2:$B$22,2,FALSE),"?"))</f>
        <v/>
      </c>
      <c r="P269">
        <f>IF(OR(O269&lt;&gt;"E",N(I269)=0),0,SUMIFS($I$16:$I$315,$B$16:$B$315,B269,$D$16:$D$315,D269,$O$16:$O$315,"E"))</f>
        <v/>
      </c>
      <c r="Q269">
        <f>IF(OR(O269&lt;&gt;"F",N(I269)=0),0,SUMIFS($I$16:$I$315,$B$16:$B$315,B269,$D$16:$D$315,D269,$O$16:$O$315,"F"))</f>
        <v/>
      </c>
      <c r="R269">
        <f>IF(OR(O269&lt;&gt;"A",N(I269)=0),0,SUMIFS($I$16:$I$315,$B$16:$B$315,B269,$D$16:$D$315,D269,$O$16:$O$315,"A"))</f>
        <v/>
      </c>
      <c r="S269">
        <f>IF(OR(O269&lt;&gt;"S",N(G269)=0),0,SUMIFS($G$16:$G$315,$B$16:$B$315,B269,$D$16:$D$315,D269,$O$16:$O$315,"S"))</f>
        <v/>
      </c>
      <c r="T269">
        <f>IF(OR(O269&lt;&gt;"S",E269="",N(G269)=0),0,SUMIFS($G$16:$G$315,$E$16:$E$315,E269,$O$16:$O$315,"S"))</f>
        <v/>
      </c>
      <c r="U269">
        <f>IF(O269="C2",0,N(G269))</f>
        <v/>
      </c>
      <c r="V269">
        <f>IF(O269="C1",0,N(I269))</f>
        <v/>
      </c>
      <c r="W269">
        <f>IF(O269="C1",0,N(H269))</f>
        <v/>
      </c>
      <c r="X269">
        <f>IF(O269="C2",0,N(J269))</f>
        <v/>
      </c>
      <c r="Y269">
        <f>IF(OR(M269="",M269="OK"),0,1)</f>
        <v/>
      </c>
    </row>
    <row r="270">
      <c r="B270" s="21" t="n"/>
      <c r="C270" s="22" t="n"/>
      <c r="D270" s="14" t="n"/>
      <c r="E270" s="22" t="n"/>
      <c r="F270" s="14" t="n"/>
      <c r="G270" s="23" t="n"/>
      <c r="H270" s="23" t="n"/>
      <c r="I270" s="23" t="n"/>
      <c r="J270" s="23" t="n"/>
      <c r="K270" s="24">
        <f>IF(COUNT(G270:J270)=0,"",N($E$8)+SUM(G$16:G270)-SUM(I$16:I270))</f>
        <v/>
      </c>
      <c r="L270" s="24">
        <f>IF(COUNT(G270:J270)=0,"",N($E$9)+SUM(H$16:H270)-SUM(J$16:J270))</f>
        <v/>
      </c>
      <c r="M270" s="25">
        <f>IF(COUNT(G270:J270)=0,"",IF(B270="","Enter the date",IF(D270="","Enter who was paid or who paid",IF(F270="","Pick a head of account",IF(O270="?","Pick a head from the list",IF(AND(O270&lt;&gt;"C1",O270&lt;&gt;"C2",N(G270)+N(H270)&gt;0,N(I270)+N(J270)&gt;0),"Put money in and money out on separate rows",IF(K270&lt;0,"Cash in hand below zero: an entry is missing or wrong",IF(AND(O270="C1",ROUND(N(I270)-N(H270),2)&lt;&gt;0),"Cash deposited: cash out and bank in should be equal",IF(AND(O270="C2",ROUND(N(J270)-N(G270),2)&lt;&gt;0),"Cash withdrawn: bank out and cash in should be equal",IF(P270&gt;10000,"Cash paid to this party today is over ₹10,000: not deductible, s.36(4)",IF(Q270&gt;35000,"Cash freight to this transporter today is over ₹35,000: not deductible, s.36(6)",IF(R270&gt;10000,"Asset paid in cash over ₹10,000 today: left out of its cost, s.39(2)",IF(AND(O270="T",N(G270)&gt;=20000),"Loan of ₹20,000 or more taken in cash: barred, s.185",IF(AND(O270="L",N(I270)&gt;=20000),"Loan of ₹20,000 or more repaid in cash: barred, s.188",IF(S270&gt;=200000,"₹2,00,000 or more in cash from this party today: barred, s.186",IF(T270&gt;=200000,"₹2,00,000 or more in cash for this event or order: barred, s.186","OK"))))))))))))))))</f>
        <v/>
      </c>
      <c r="O270">
        <f>IF(F270="","",IFERROR(VLOOKUP(F270,Lists!$A$2:$B$22,2,FALSE),"?"))</f>
        <v/>
      </c>
      <c r="P270">
        <f>IF(OR(O270&lt;&gt;"E",N(I270)=0),0,SUMIFS($I$16:$I$315,$B$16:$B$315,B270,$D$16:$D$315,D270,$O$16:$O$315,"E"))</f>
        <v/>
      </c>
      <c r="Q270">
        <f>IF(OR(O270&lt;&gt;"F",N(I270)=0),0,SUMIFS($I$16:$I$315,$B$16:$B$315,B270,$D$16:$D$315,D270,$O$16:$O$315,"F"))</f>
        <v/>
      </c>
      <c r="R270">
        <f>IF(OR(O270&lt;&gt;"A",N(I270)=0),0,SUMIFS($I$16:$I$315,$B$16:$B$315,B270,$D$16:$D$315,D270,$O$16:$O$315,"A"))</f>
        <v/>
      </c>
      <c r="S270">
        <f>IF(OR(O270&lt;&gt;"S",N(G270)=0),0,SUMIFS($G$16:$G$315,$B$16:$B$315,B270,$D$16:$D$315,D270,$O$16:$O$315,"S"))</f>
        <v/>
      </c>
      <c r="T270">
        <f>IF(OR(O270&lt;&gt;"S",E270="",N(G270)=0),0,SUMIFS($G$16:$G$315,$E$16:$E$315,E270,$O$16:$O$315,"S"))</f>
        <v/>
      </c>
      <c r="U270">
        <f>IF(O270="C2",0,N(G270))</f>
        <v/>
      </c>
      <c r="V270">
        <f>IF(O270="C1",0,N(I270))</f>
        <v/>
      </c>
      <c r="W270">
        <f>IF(O270="C1",0,N(H270))</f>
        <v/>
      </c>
      <c r="X270">
        <f>IF(O270="C2",0,N(J270))</f>
        <v/>
      </c>
      <c r="Y270">
        <f>IF(OR(M270="",M270="OK"),0,1)</f>
        <v/>
      </c>
    </row>
    <row r="271">
      <c r="B271" s="21" t="n"/>
      <c r="C271" s="22" t="n"/>
      <c r="D271" s="14" t="n"/>
      <c r="E271" s="22" t="n"/>
      <c r="F271" s="14" t="n"/>
      <c r="G271" s="23" t="n"/>
      <c r="H271" s="23" t="n"/>
      <c r="I271" s="23" t="n"/>
      <c r="J271" s="23" t="n"/>
      <c r="K271" s="24">
        <f>IF(COUNT(G271:J271)=0,"",N($E$8)+SUM(G$16:G271)-SUM(I$16:I271))</f>
        <v/>
      </c>
      <c r="L271" s="24">
        <f>IF(COUNT(G271:J271)=0,"",N($E$9)+SUM(H$16:H271)-SUM(J$16:J271))</f>
        <v/>
      </c>
      <c r="M271" s="25">
        <f>IF(COUNT(G271:J271)=0,"",IF(B271="","Enter the date",IF(D271="","Enter who was paid or who paid",IF(F271="","Pick a head of account",IF(O271="?","Pick a head from the list",IF(AND(O271&lt;&gt;"C1",O271&lt;&gt;"C2",N(G271)+N(H271)&gt;0,N(I271)+N(J271)&gt;0),"Put money in and money out on separate rows",IF(K271&lt;0,"Cash in hand below zero: an entry is missing or wrong",IF(AND(O271="C1",ROUND(N(I271)-N(H271),2)&lt;&gt;0),"Cash deposited: cash out and bank in should be equal",IF(AND(O271="C2",ROUND(N(J271)-N(G271),2)&lt;&gt;0),"Cash withdrawn: bank out and cash in should be equal",IF(P271&gt;10000,"Cash paid to this party today is over ₹10,000: not deductible, s.36(4)",IF(Q271&gt;35000,"Cash freight to this transporter today is over ₹35,000: not deductible, s.36(6)",IF(R271&gt;10000,"Asset paid in cash over ₹10,000 today: left out of its cost, s.39(2)",IF(AND(O271="T",N(G271)&gt;=20000),"Loan of ₹20,000 or more taken in cash: barred, s.185",IF(AND(O271="L",N(I271)&gt;=20000),"Loan of ₹20,000 or more repaid in cash: barred, s.188",IF(S271&gt;=200000,"₹2,00,000 or more in cash from this party today: barred, s.186",IF(T271&gt;=200000,"₹2,00,000 or more in cash for this event or order: barred, s.186","OK"))))))))))))))))</f>
        <v/>
      </c>
      <c r="O271">
        <f>IF(F271="","",IFERROR(VLOOKUP(F271,Lists!$A$2:$B$22,2,FALSE),"?"))</f>
        <v/>
      </c>
      <c r="P271">
        <f>IF(OR(O271&lt;&gt;"E",N(I271)=0),0,SUMIFS($I$16:$I$315,$B$16:$B$315,B271,$D$16:$D$315,D271,$O$16:$O$315,"E"))</f>
        <v/>
      </c>
      <c r="Q271">
        <f>IF(OR(O271&lt;&gt;"F",N(I271)=0),0,SUMIFS($I$16:$I$315,$B$16:$B$315,B271,$D$16:$D$315,D271,$O$16:$O$315,"F"))</f>
        <v/>
      </c>
      <c r="R271">
        <f>IF(OR(O271&lt;&gt;"A",N(I271)=0),0,SUMIFS($I$16:$I$315,$B$16:$B$315,B271,$D$16:$D$315,D271,$O$16:$O$315,"A"))</f>
        <v/>
      </c>
      <c r="S271">
        <f>IF(OR(O271&lt;&gt;"S",N(G271)=0),0,SUMIFS($G$16:$G$315,$B$16:$B$315,B271,$D$16:$D$315,D271,$O$16:$O$315,"S"))</f>
        <v/>
      </c>
      <c r="T271">
        <f>IF(OR(O271&lt;&gt;"S",E271="",N(G271)=0),0,SUMIFS($G$16:$G$315,$E$16:$E$315,E271,$O$16:$O$315,"S"))</f>
        <v/>
      </c>
      <c r="U271">
        <f>IF(O271="C2",0,N(G271))</f>
        <v/>
      </c>
      <c r="V271">
        <f>IF(O271="C1",0,N(I271))</f>
        <v/>
      </c>
      <c r="W271">
        <f>IF(O271="C1",0,N(H271))</f>
        <v/>
      </c>
      <c r="X271">
        <f>IF(O271="C2",0,N(J271))</f>
        <v/>
      </c>
      <c r="Y271">
        <f>IF(OR(M271="",M271="OK"),0,1)</f>
        <v/>
      </c>
    </row>
    <row r="272">
      <c r="B272" s="21" t="n"/>
      <c r="C272" s="22" t="n"/>
      <c r="D272" s="14" t="n"/>
      <c r="E272" s="22" t="n"/>
      <c r="F272" s="14" t="n"/>
      <c r="G272" s="23" t="n"/>
      <c r="H272" s="23" t="n"/>
      <c r="I272" s="23" t="n"/>
      <c r="J272" s="23" t="n"/>
      <c r="K272" s="24">
        <f>IF(COUNT(G272:J272)=0,"",N($E$8)+SUM(G$16:G272)-SUM(I$16:I272))</f>
        <v/>
      </c>
      <c r="L272" s="24">
        <f>IF(COUNT(G272:J272)=0,"",N($E$9)+SUM(H$16:H272)-SUM(J$16:J272))</f>
        <v/>
      </c>
      <c r="M272" s="25">
        <f>IF(COUNT(G272:J272)=0,"",IF(B272="","Enter the date",IF(D272="","Enter who was paid or who paid",IF(F272="","Pick a head of account",IF(O272="?","Pick a head from the list",IF(AND(O272&lt;&gt;"C1",O272&lt;&gt;"C2",N(G272)+N(H272)&gt;0,N(I272)+N(J272)&gt;0),"Put money in and money out on separate rows",IF(K272&lt;0,"Cash in hand below zero: an entry is missing or wrong",IF(AND(O272="C1",ROUND(N(I272)-N(H272),2)&lt;&gt;0),"Cash deposited: cash out and bank in should be equal",IF(AND(O272="C2",ROUND(N(J272)-N(G272),2)&lt;&gt;0),"Cash withdrawn: bank out and cash in should be equal",IF(P272&gt;10000,"Cash paid to this party today is over ₹10,000: not deductible, s.36(4)",IF(Q272&gt;35000,"Cash freight to this transporter today is over ₹35,000: not deductible, s.36(6)",IF(R272&gt;10000,"Asset paid in cash over ₹10,000 today: left out of its cost, s.39(2)",IF(AND(O272="T",N(G272)&gt;=20000),"Loan of ₹20,000 or more taken in cash: barred, s.185",IF(AND(O272="L",N(I272)&gt;=20000),"Loan of ₹20,000 or more repaid in cash: barred, s.188",IF(S272&gt;=200000,"₹2,00,000 or more in cash from this party today: barred, s.186",IF(T272&gt;=200000,"₹2,00,000 or more in cash for this event or order: barred, s.186","OK"))))))))))))))))</f>
        <v/>
      </c>
      <c r="O272">
        <f>IF(F272="","",IFERROR(VLOOKUP(F272,Lists!$A$2:$B$22,2,FALSE),"?"))</f>
        <v/>
      </c>
      <c r="P272">
        <f>IF(OR(O272&lt;&gt;"E",N(I272)=0),0,SUMIFS($I$16:$I$315,$B$16:$B$315,B272,$D$16:$D$315,D272,$O$16:$O$315,"E"))</f>
        <v/>
      </c>
      <c r="Q272">
        <f>IF(OR(O272&lt;&gt;"F",N(I272)=0),0,SUMIFS($I$16:$I$315,$B$16:$B$315,B272,$D$16:$D$315,D272,$O$16:$O$315,"F"))</f>
        <v/>
      </c>
      <c r="R272">
        <f>IF(OR(O272&lt;&gt;"A",N(I272)=0),0,SUMIFS($I$16:$I$315,$B$16:$B$315,B272,$D$16:$D$315,D272,$O$16:$O$315,"A"))</f>
        <v/>
      </c>
      <c r="S272">
        <f>IF(OR(O272&lt;&gt;"S",N(G272)=0),0,SUMIFS($G$16:$G$315,$B$16:$B$315,B272,$D$16:$D$315,D272,$O$16:$O$315,"S"))</f>
        <v/>
      </c>
      <c r="T272">
        <f>IF(OR(O272&lt;&gt;"S",E272="",N(G272)=0),0,SUMIFS($G$16:$G$315,$E$16:$E$315,E272,$O$16:$O$315,"S"))</f>
        <v/>
      </c>
      <c r="U272">
        <f>IF(O272="C2",0,N(G272))</f>
        <v/>
      </c>
      <c r="V272">
        <f>IF(O272="C1",0,N(I272))</f>
        <v/>
      </c>
      <c r="W272">
        <f>IF(O272="C1",0,N(H272))</f>
        <v/>
      </c>
      <c r="X272">
        <f>IF(O272="C2",0,N(J272))</f>
        <v/>
      </c>
      <c r="Y272">
        <f>IF(OR(M272="",M272="OK"),0,1)</f>
        <v/>
      </c>
    </row>
    <row r="273">
      <c r="B273" s="21" t="n"/>
      <c r="C273" s="22" t="n"/>
      <c r="D273" s="14" t="n"/>
      <c r="E273" s="22" t="n"/>
      <c r="F273" s="14" t="n"/>
      <c r="G273" s="23" t="n"/>
      <c r="H273" s="23" t="n"/>
      <c r="I273" s="23" t="n"/>
      <c r="J273" s="23" t="n"/>
      <c r="K273" s="24">
        <f>IF(COUNT(G273:J273)=0,"",N($E$8)+SUM(G$16:G273)-SUM(I$16:I273))</f>
        <v/>
      </c>
      <c r="L273" s="24">
        <f>IF(COUNT(G273:J273)=0,"",N($E$9)+SUM(H$16:H273)-SUM(J$16:J273))</f>
        <v/>
      </c>
      <c r="M273" s="25">
        <f>IF(COUNT(G273:J273)=0,"",IF(B273="","Enter the date",IF(D273="","Enter who was paid or who paid",IF(F273="","Pick a head of account",IF(O273="?","Pick a head from the list",IF(AND(O273&lt;&gt;"C1",O273&lt;&gt;"C2",N(G273)+N(H273)&gt;0,N(I273)+N(J273)&gt;0),"Put money in and money out on separate rows",IF(K273&lt;0,"Cash in hand below zero: an entry is missing or wrong",IF(AND(O273="C1",ROUND(N(I273)-N(H273),2)&lt;&gt;0),"Cash deposited: cash out and bank in should be equal",IF(AND(O273="C2",ROUND(N(J273)-N(G273),2)&lt;&gt;0),"Cash withdrawn: bank out and cash in should be equal",IF(P273&gt;10000,"Cash paid to this party today is over ₹10,000: not deductible, s.36(4)",IF(Q273&gt;35000,"Cash freight to this transporter today is over ₹35,000: not deductible, s.36(6)",IF(R273&gt;10000,"Asset paid in cash over ₹10,000 today: left out of its cost, s.39(2)",IF(AND(O273="T",N(G273)&gt;=20000),"Loan of ₹20,000 or more taken in cash: barred, s.185",IF(AND(O273="L",N(I273)&gt;=20000),"Loan of ₹20,000 or more repaid in cash: barred, s.188",IF(S273&gt;=200000,"₹2,00,000 or more in cash from this party today: barred, s.186",IF(T273&gt;=200000,"₹2,00,000 or more in cash for this event or order: barred, s.186","OK"))))))))))))))))</f>
        <v/>
      </c>
      <c r="O273">
        <f>IF(F273="","",IFERROR(VLOOKUP(F273,Lists!$A$2:$B$22,2,FALSE),"?"))</f>
        <v/>
      </c>
      <c r="P273">
        <f>IF(OR(O273&lt;&gt;"E",N(I273)=0),0,SUMIFS($I$16:$I$315,$B$16:$B$315,B273,$D$16:$D$315,D273,$O$16:$O$315,"E"))</f>
        <v/>
      </c>
      <c r="Q273">
        <f>IF(OR(O273&lt;&gt;"F",N(I273)=0),0,SUMIFS($I$16:$I$315,$B$16:$B$315,B273,$D$16:$D$315,D273,$O$16:$O$315,"F"))</f>
        <v/>
      </c>
      <c r="R273">
        <f>IF(OR(O273&lt;&gt;"A",N(I273)=0),0,SUMIFS($I$16:$I$315,$B$16:$B$315,B273,$D$16:$D$315,D273,$O$16:$O$315,"A"))</f>
        <v/>
      </c>
      <c r="S273">
        <f>IF(OR(O273&lt;&gt;"S",N(G273)=0),0,SUMIFS($G$16:$G$315,$B$16:$B$315,B273,$D$16:$D$315,D273,$O$16:$O$315,"S"))</f>
        <v/>
      </c>
      <c r="T273">
        <f>IF(OR(O273&lt;&gt;"S",E273="",N(G273)=0),0,SUMIFS($G$16:$G$315,$E$16:$E$315,E273,$O$16:$O$315,"S"))</f>
        <v/>
      </c>
      <c r="U273">
        <f>IF(O273="C2",0,N(G273))</f>
        <v/>
      </c>
      <c r="V273">
        <f>IF(O273="C1",0,N(I273))</f>
        <v/>
      </c>
      <c r="W273">
        <f>IF(O273="C1",0,N(H273))</f>
        <v/>
      </c>
      <c r="X273">
        <f>IF(O273="C2",0,N(J273))</f>
        <v/>
      </c>
      <c r="Y273">
        <f>IF(OR(M273="",M273="OK"),0,1)</f>
        <v/>
      </c>
    </row>
    <row r="274">
      <c r="B274" s="21" t="n"/>
      <c r="C274" s="22" t="n"/>
      <c r="D274" s="14" t="n"/>
      <c r="E274" s="22" t="n"/>
      <c r="F274" s="14" t="n"/>
      <c r="G274" s="23" t="n"/>
      <c r="H274" s="23" t="n"/>
      <c r="I274" s="23" t="n"/>
      <c r="J274" s="23" t="n"/>
      <c r="K274" s="24">
        <f>IF(COUNT(G274:J274)=0,"",N($E$8)+SUM(G$16:G274)-SUM(I$16:I274))</f>
        <v/>
      </c>
      <c r="L274" s="24">
        <f>IF(COUNT(G274:J274)=0,"",N($E$9)+SUM(H$16:H274)-SUM(J$16:J274))</f>
        <v/>
      </c>
      <c r="M274" s="25">
        <f>IF(COUNT(G274:J274)=0,"",IF(B274="","Enter the date",IF(D274="","Enter who was paid or who paid",IF(F274="","Pick a head of account",IF(O274="?","Pick a head from the list",IF(AND(O274&lt;&gt;"C1",O274&lt;&gt;"C2",N(G274)+N(H274)&gt;0,N(I274)+N(J274)&gt;0),"Put money in and money out on separate rows",IF(K274&lt;0,"Cash in hand below zero: an entry is missing or wrong",IF(AND(O274="C1",ROUND(N(I274)-N(H274),2)&lt;&gt;0),"Cash deposited: cash out and bank in should be equal",IF(AND(O274="C2",ROUND(N(J274)-N(G274),2)&lt;&gt;0),"Cash withdrawn: bank out and cash in should be equal",IF(P274&gt;10000,"Cash paid to this party today is over ₹10,000: not deductible, s.36(4)",IF(Q274&gt;35000,"Cash freight to this transporter today is over ₹35,000: not deductible, s.36(6)",IF(R274&gt;10000,"Asset paid in cash over ₹10,000 today: left out of its cost, s.39(2)",IF(AND(O274="T",N(G274)&gt;=20000),"Loan of ₹20,000 or more taken in cash: barred, s.185",IF(AND(O274="L",N(I274)&gt;=20000),"Loan of ₹20,000 or more repaid in cash: barred, s.188",IF(S274&gt;=200000,"₹2,00,000 or more in cash from this party today: barred, s.186",IF(T274&gt;=200000,"₹2,00,000 or more in cash for this event or order: barred, s.186","OK"))))))))))))))))</f>
        <v/>
      </c>
      <c r="O274">
        <f>IF(F274="","",IFERROR(VLOOKUP(F274,Lists!$A$2:$B$22,2,FALSE),"?"))</f>
        <v/>
      </c>
      <c r="P274">
        <f>IF(OR(O274&lt;&gt;"E",N(I274)=0),0,SUMIFS($I$16:$I$315,$B$16:$B$315,B274,$D$16:$D$315,D274,$O$16:$O$315,"E"))</f>
        <v/>
      </c>
      <c r="Q274">
        <f>IF(OR(O274&lt;&gt;"F",N(I274)=0),0,SUMIFS($I$16:$I$315,$B$16:$B$315,B274,$D$16:$D$315,D274,$O$16:$O$315,"F"))</f>
        <v/>
      </c>
      <c r="R274">
        <f>IF(OR(O274&lt;&gt;"A",N(I274)=0),0,SUMIFS($I$16:$I$315,$B$16:$B$315,B274,$D$16:$D$315,D274,$O$16:$O$315,"A"))</f>
        <v/>
      </c>
      <c r="S274">
        <f>IF(OR(O274&lt;&gt;"S",N(G274)=0),0,SUMIFS($G$16:$G$315,$B$16:$B$315,B274,$D$16:$D$315,D274,$O$16:$O$315,"S"))</f>
        <v/>
      </c>
      <c r="T274">
        <f>IF(OR(O274&lt;&gt;"S",E274="",N(G274)=0),0,SUMIFS($G$16:$G$315,$E$16:$E$315,E274,$O$16:$O$315,"S"))</f>
        <v/>
      </c>
      <c r="U274">
        <f>IF(O274="C2",0,N(G274))</f>
        <v/>
      </c>
      <c r="V274">
        <f>IF(O274="C1",0,N(I274))</f>
        <v/>
      </c>
      <c r="W274">
        <f>IF(O274="C1",0,N(H274))</f>
        <v/>
      </c>
      <c r="X274">
        <f>IF(O274="C2",0,N(J274))</f>
        <v/>
      </c>
      <c r="Y274">
        <f>IF(OR(M274="",M274="OK"),0,1)</f>
        <v/>
      </c>
    </row>
    <row r="275">
      <c r="B275" s="21" t="n"/>
      <c r="C275" s="22" t="n"/>
      <c r="D275" s="14" t="n"/>
      <c r="E275" s="22" t="n"/>
      <c r="F275" s="14" t="n"/>
      <c r="G275" s="23" t="n"/>
      <c r="H275" s="23" t="n"/>
      <c r="I275" s="23" t="n"/>
      <c r="J275" s="23" t="n"/>
      <c r="K275" s="24">
        <f>IF(COUNT(G275:J275)=0,"",N($E$8)+SUM(G$16:G275)-SUM(I$16:I275))</f>
        <v/>
      </c>
      <c r="L275" s="24">
        <f>IF(COUNT(G275:J275)=0,"",N($E$9)+SUM(H$16:H275)-SUM(J$16:J275))</f>
        <v/>
      </c>
      <c r="M275" s="25">
        <f>IF(COUNT(G275:J275)=0,"",IF(B275="","Enter the date",IF(D275="","Enter who was paid or who paid",IF(F275="","Pick a head of account",IF(O275="?","Pick a head from the list",IF(AND(O275&lt;&gt;"C1",O275&lt;&gt;"C2",N(G275)+N(H275)&gt;0,N(I275)+N(J275)&gt;0),"Put money in and money out on separate rows",IF(K275&lt;0,"Cash in hand below zero: an entry is missing or wrong",IF(AND(O275="C1",ROUND(N(I275)-N(H275),2)&lt;&gt;0),"Cash deposited: cash out and bank in should be equal",IF(AND(O275="C2",ROUND(N(J275)-N(G275),2)&lt;&gt;0),"Cash withdrawn: bank out and cash in should be equal",IF(P275&gt;10000,"Cash paid to this party today is over ₹10,000: not deductible, s.36(4)",IF(Q275&gt;35000,"Cash freight to this transporter today is over ₹35,000: not deductible, s.36(6)",IF(R275&gt;10000,"Asset paid in cash over ₹10,000 today: left out of its cost, s.39(2)",IF(AND(O275="T",N(G275)&gt;=20000),"Loan of ₹20,000 or more taken in cash: barred, s.185",IF(AND(O275="L",N(I275)&gt;=20000),"Loan of ₹20,000 or more repaid in cash: barred, s.188",IF(S275&gt;=200000,"₹2,00,000 or more in cash from this party today: barred, s.186",IF(T275&gt;=200000,"₹2,00,000 or more in cash for this event or order: barred, s.186","OK"))))))))))))))))</f>
        <v/>
      </c>
      <c r="O275">
        <f>IF(F275="","",IFERROR(VLOOKUP(F275,Lists!$A$2:$B$22,2,FALSE),"?"))</f>
        <v/>
      </c>
      <c r="P275">
        <f>IF(OR(O275&lt;&gt;"E",N(I275)=0),0,SUMIFS($I$16:$I$315,$B$16:$B$315,B275,$D$16:$D$315,D275,$O$16:$O$315,"E"))</f>
        <v/>
      </c>
      <c r="Q275">
        <f>IF(OR(O275&lt;&gt;"F",N(I275)=0),0,SUMIFS($I$16:$I$315,$B$16:$B$315,B275,$D$16:$D$315,D275,$O$16:$O$315,"F"))</f>
        <v/>
      </c>
      <c r="R275">
        <f>IF(OR(O275&lt;&gt;"A",N(I275)=0),0,SUMIFS($I$16:$I$315,$B$16:$B$315,B275,$D$16:$D$315,D275,$O$16:$O$315,"A"))</f>
        <v/>
      </c>
      <c r="S275">
        <f>IF(OR(O275&lt;&gt;"S",N(G275)=0),0,SUMIFS($G$16:$G$315,$B$16:$B$315,B275,$D$16:$D$315,D275,$O$16:$O$315,"S"))</f>
        <v/>
      </c>
      <c r="T275">
        <f>IF(OR(O275&lt;&gt;"S",E275="",N(G275)=0),0,SUMIFS($G$16:$G$315,$E$16:$E$315,E275,$O$16:$O$315,"S"))</f>
        <v/>
      </c>
      <c r="U275">
        <f>IF(O275="C2",0,N(G275))</f>
        <v/>
      </c>
      <c r="V275">
        <f>IF(O275="C1",0,N(I275))</f>
        <v/>
      </c>
      <c r="W275">
        <f>IF(O275="C1",0,N(H275))</f>
        <v/>
      </c>
      <c r="X275">
        <f>IF(O275="C2",0,N(J275))</f>
        <v/>
      </c>
      <c r="Y275">
        <f>IF(OR(M275="",M275="OK"),0,1)</f>
        <v/>
      </c>
    </row>
    <row r="276">
      <c r="B276" s="21" t="n"/>
      <c r="C276" s="22" t="n"/>
      <c r="D276" s="14" t="n"/>
      <c r="E276" s="22" t="n"/>
      <c r="F276" s="14" t="n"/>
      <c r="G276" s="23" t="n"/>
      <c r="H276" s="23" t="n"/>
      <c r="I276" s="23" t="n"/>
      <c r="J276" s="23" t="n"/>
      <c r="K276" s="24">
        <f>IF(COUNT(G276:J276)=0,"",N($E$8)+SUM(G$16:G276)-SUM(I$16:I276))</f>
        <v/>
      </c>
      <c r="L276" s="24">
        <f>IF(COUNT(G276:J276)=0,"",N($E$9)+SUM(H$16:H276)-SUM(J$16:J276))</f>
        <v/>
      </c>
      <c r="M276" s="25">
        <f>IF(COUNT(G276:J276)=0,"",IF(B276="","Enter the date",IF(D276="","Enter who was paid or who paid",IF(F276="","Pick a head of account",IF(O276="?","Pick a head from the list",IF(AND(O276&lt;&gt;"C1",O276&lt;&gt;"C2",N(G276)+N(H276)&gt;0,N(I276)+N(J276)&gt;0),"Put money in and money out on separate rows",IF(K276&lt;0,"Cash in hand below zero: an entry is missing or wrong",IF(AND(O276="C1",ROUND(N(I276)-N(H276),2)&lt;&gt;0),"Cash deposited: cash out and bank in should be equal",IF(AND(O276="C2",ROUND(N(J276)-N(G276),2)&lt;&gt;0),"Cash withdrawn: bank out and cash in should be equal",IF(P276&gt;10000,"Cash paid to this party today is over ₹10,000: not deductible, s.36(4)",IF(Q276&gt;35000,"Cash freight to this transporter today is over ₹35,000: not deductible, s.36(6)",IF(R276&gt;10000,"Asset paid in cash over ₹10,000 today: left out of its cost, s.39(2)",IF(AND(O276="T",N(G276)&gt;=20000),"Loan of ₹20,000 or more taken in cash: barred, s.185",IF(AND(O276="L",N(I276)&gt;=20000),"Loan of ₹20,000 or more repaid in cash: barred, s.188",IF(S276&gt;=200000,"₹2,00,000 or more in cash from this party today: barred, s.186",IF(T276&gt;=200000,"₹2,00,000 or more in cash for this event or order: barred, s.186","OK"))))))))))))))))</f>
        <v/>
      </c>
      <c r="O276">
        <f>IF(F276="","",IFERROR(VLOOKUP(F276,Lists!$A$2:$B$22,2,FALSE),"?"))</f>
        <v/>
      </c>
      <c r="P276">
        <f>IF(OR(O276&lt;&gt;"E",N(I276)=0),0,SUMIFS($I$16:$I$315,$B$16:$B$315,B276,$D$16:$D$315,D276,$O$16:$O$315,"E"))</f>
        <v/>
      </c>
      <c r="Q276">
        <f>IF(OR(O276&lt;&gt;"F",N(I276)=0),0,SUMIFS($I$16:$I$315,$B$16:$B$315,B276,$D$16:$D$315,D276,$O$16:$O$315,"F"))</f>
        <v/>
      </c>
      <c r="R276">
        <f>IF(OR(O276&lt;&gt;"A",N(I276)=0),0,SUMIFS($I$16:$I$315,$B$16:$B$315,B276,$D$16:$D$315,D276,$O$16:$O$315,"A"))</f>
        <v/>
      </c>
      <c r="S276">
        <f>IF(OR(O276&lt;&gt;"S",N(G276)=0),0,SUMIFS($G$16:$G$315,$B$16:$B$315,B276,$D$16:$D$315,D276,$O$16:$O$315,"S"))</f>
        <v/>
      </c>
      <c r="T276">
        <f>IF(OR(O276&lt;&gt;"S",E276="",N(G276)=0),0,SUMIFS($G$16:$G$315,$E$16:$E$315,E276,$O$16:$O$315,"S"))</f>
        <v/>
      </c>
      <c r="U276">
        <f>IF(O276="C2",0,N(G276))</f>
        <v/>
      </c>
      <c r="V276">
        <f>IF(O276="C1",0,N(I276))</f>
        <v/>
      </c>
      <c r="W276">
        <f>IF(O276="C1",0,N(H276))</f>
        <v/>
      </c>
      <c r="X276">
        <f>IF(O276="C2",0,N(J276))</f>
        <v/>
      </c>
      <c r="Y276">
        <f>IF(OR(M276="",M276="OK"),0,1)</f>
        <v/>
      </c>
    </row>
    <row r="277">
      <c r="B277" s="21" t="n"/>
      <c r="C277" s="22" t="n"/>
      <c r="D277" s="14" t="n"/>
      <c r="E277" s="22" t="n"/>
      <c r="F277" s="14" t="n"/>
      <c r="G277" s="23" t="n"/>
      <c r="H277" s="23" t="n"/>
      <c r="I277" s="23" t="n"/>
      <c r="J277" s="23" t="n"/>
      <c r="K277" s="24">
        <f>IF(COUNT(G277:J277)=0,"",N($E$8)+SUM(G$16:G277)-SUM(I$16:I277))</f>
        <v/>
      </c>
      <c r="L277" s="24">
        <f>IF(COUNT(G277:J277)=0,"",N($E$9)+SUM(H$16:H277)-SUM(J$16:J277))</f>
        <v/>
      </c>
      <c r="M277" s="25">
        <f>IF(COUNT(G277:J277)=0,"",IF(B277="","Enter the date",IF(D277="","Enter who was paid or who paid",IF(F277="","Pick a head of account",IF(O277="?","Pick a head from the list",IF(AND(O277&lt;&gt;"C1",O277&lt;&gt;"C2",N(G277)+N(H277)&gt;0,N(I277)+N(J277)&gt;0),"Put money in and money out on separate rows",IF(K277&lt;0,"Cash in hand below zero: an entry is missing or wrong",IF(AND(O277="C1",ROUND(N(I277)-N(H277),2)&lt;&gt;0),"Cash deposited: cash out and bank in should be equal",IF(AND(O277="C2",ROUND(N(J277)-N(G277),2)&lt;&gt;0),"Cash withdrawn: bank out and cash in should be equal",IF(P277&gt;10000,"Cash paid to this party today is over ₹10,000: not deductible, s.36(4)",IF(Q277&gt;35000,"Cash freight to this transporter today is over ₹35,000: not deductible, s.36(6)",IF(R277&gt;10000,"Asset paid in cash over ₹10,000 today: left out of its cost, s.39(2)",IF(AND(O277="T",N(G277)&gt;=20000),"Loan of ₹20,000 or more taken in cash: barred, s.185",IF(AND(O277="L",N(I277)&gt;=20000),"Loan of ₹20,000 or more repaid in cash: barred, s.188",IF(S277&gt;=200000,"₹2,00,000 or more in cash from this party today: barred, s.186",IF(T277&gt;=200000,"₹2,00,000 or more in cash for this event or order: barred, s.186","OK"))))))))))))))))</f>
        <v/>
      </c>
      <c r="O277">
        <f>IF(F277="","",IFERROR(VLOOKUP(F277,Lists!$A$2:$B$22,2,FALSE),"?"))</f>
        <v/>
      </c>
      <c r="P277">
        <f>IF(OR(O277&lt;&gt;"E",N(I277)=0),0,SUMIFS($I$16:$I$315,$B$16:$B$315,B277,$D$16:$D$315,D277,$O$16:$O$315,"E"))</f>
        <v/>
      </c>
      <c r="Q277">
        <f>IF(OR(O277&lt;&gt;"F",N(I277)=0),0,SUMIFS($I$16:$I$315,$B$16:$B$315,B277,$D$16:$D$315,D277,$O$16:$O$315,"F"))</f>
        <v/>
      </c>
      <c r="R277">
        <f>IF(OR(O277&lt;&gt;"A",N(I277)=0),0,SUMIFS($I$16:$I$315,$B$16:$B$315,B277,$D$16:$D$315,D277,$O$16:$O$315,"A"))</f>
        <v/>
      </c>
      <c r="S277">
        <f>IF(OR(O277&lt;&gt;"S",N(G277)=0),0,SUMIFS($G$16:$G$315,$B$16:$B$315,B277,$D$16:$D$315,D277,$O$16:$O$315,"S"))</f>
        <v/>
      </c>
      <c r="T277">
        <f>IF(OR(O277&lt;&gt;"S",E277="",N(G277)=0),0,SUMIFS($G$16:$G$315,$E$16:$E$315,E277,$O$16:$O$315,"S"))</f>
        <v/>
      </c>
      <c r="U277">
        <f>IF(O277="C2",0,N(G277))</f>
        <v/>
      </c>
      <c r="V277">
        <f>IF(O277="C1",0,N(I277))</f>
        <v/>
      </c>
      <c r="W277">
        <f>IF(O277="C1",0,N(H277))</f>
        <v/>
      </c>
      <c r="X277">
        <f>IF(O277="C2",0,N(J277))</f>
        <v/>
      </c>
      <c r="Y277">
        <f>IF(OR(M277="",M277="OK"),0,1)</f>
        <v/>
      </c>
    </row>
    <row r="278">
      <c r="B278" s="21" t="n"/>
      <c r="C278" s="22" t="n"/>
      <c r="D278" s="14" t="n"/>
      <c r="E278" s="22" t="n"/>
      <c r="F278" s="14" t="n"/>
      <c r="G278" s="23" t="n"/>
      <c r="H278" s="23" t="n"/>
      <c r="I278" s="23" t="n"/>
      <c r="J278" s="23" t="n"/>
      <c r="K278" s="24">
        <f>IF(COUNT(G278:J278)=0,"",N($E$8)+SUM(G$16:G278)-SUM(I$16:I278))</f>
        <v/>
      </c>
      <c r="L278" s="24">
        <f>IF(COUNT(G278:J278)=0,"",N($E$9)+SUM(H$16:H278)-SUM(J$16:J278))</f>
        <v/>
      </c>
      <c r="M278" s="25">
        <f>IF(COUNT(G278:J278)=0,"",IF(B278="","Enter the date",IF(D278="","Enter who was paid or who paid",IF(F278="","Pick a head of account",IF(O278="?","Pick a head from the list",IF(AND(O278&lt;&gt;"C1",O278&lt;&gt;"C2",N(G278)+N(H278)&gt;0,N(I278)+N(J278)&gt;0),"Put money in and money out on separate rows",IF(K278&lt;0,"Cash in hand below zero: an entry is missing or wrong",IF(AND(O278="C1",ROUND(N(I278)-N(H278),2)&lt;&gt;0),"Cash deposited: cash out and bank in should be equal",IF(AND(O278="C2",ROUND(N(J278)-N(G278),2)&lt;&gt;0),"Cash withdrawn: bank out and cash in should be equal",IF(P278&gt;10000,"Cash paid to this party today is over ₹10,000: not deductible, s.36(4)",IF(Q278&gt;35000,"Cash freight to this transporter today is over ₹35,000: not deductible, s.36(6)",IF(R278&gt;10000,"Asset paid in cash over ₹10,000 today: left out of its cost, s.39(2)",IF(AND(O278="T",N(G278)&gt;=20000),"Loan of ₹20,000 or more taken in cash: barred, s.185",IF(AND(O278="L",N(I278)&gt;=20000),"Loan of ₹20,000 or more repaid in cash: barred, s.188",IF(S278&gt;=200000,"₹2,00,000 or more in cash from this party today: barred, s.186",IF(T278&gt;=200000,"₹2,00,000 or more in cash for this event or order: barred, s.186","OK"))))))))))))))))</f>
        <v/>
      </c>
      <c r="O278">
        <f>IF(F278="","",IFERROR(VLOOKUP(F278,Lists!$A$2:$B$22,2,FALSE),"?"))</f>
        <v/>
      </c>
      <c r="P278">
        <f>IF(OR(O278&lt;&gt;"E",N(I278)=0),0,SUMIFS($I$16:$I$315,$B$16:$B$315,B278,$D$16:$D$315,D278,$O$16:$O$315,"E"))</f>
        <v/>
      </c>
      <c r="Q278">
        <f>IF(OR(O278&lt;&gt;"F",N(I278)=0),0,SUMIFS($I$16:$I$315,$B$16:$B$315,B278,$D$16:$D$315,D278,$O$16:$O$315,"F"))</f>
        <v/>
      </c>
      <c r="R278">
        <f>IF(OR(O278&lt;&gt;"A",N(I278)=0),0,SUMIFS($I$16:$I$315,$B$16:$B$315,B278,$D$16:$D$315,D278,$O$16:$O$315,"A"))</f>
        <v/>
      </c>
      <c r="S278">
        <f>IF(OR(O278&lt;&gt;"S",N(G278)=0),0,SUMIFS($G$16:$G$315,$B$16:$B$315,B278,$D$16:$D$315,D278,$O$16:$O$315,"S"))</f>
        <v/>
      </c>
      <c r="T278">
        <f>IF(OR(O278&lt;&gt;"S",E278="",N(G278)=0),0,SUMIFS($G$16:$G$315,$E$16:$E$315,E278,$O$16:$O$315,"S"))</f>
        <v/>
      </c>
      <c r="U278">
        <f>IF(O278="C2",0,N(G278))</f>
        <v/>
      </c>
      <c r="V278">
        <f>IF(O278="C1",0,N(I278))</f>
        <v/>
      </c>
      <c r="W278">
        <f>IF(O278="C1",0,N(H278))</f>
        <v/>
      </c>
      <c r="X278">
        <f>IF(O278="C2",0,N(J278))</f>
        <v/>
      </c>
      <c r="Y278">
        <f>IF(OR(M278="",M278="OK"),0,1)</f>
        <v/>
      </c>
    </row>
    <row r="279">
      <c r="B279" s="21" t="n"/>
      <c r="C279" s="22" t="n"/>
      <c r="D279" s="14" t="n"/>
      <c r="E279" s="22" t="n"/>
      <c r="F279" s="14" t="n"/>
      <c r="G279" s="23" t="n"/>
      <c r="H279" s="23" t="n"/>
      <c r="I279" s="23" t="n"/>
      <c r="J279" s="23" t="n"/>
      <c r="K279" s="24">
        <f>IF(COUNT(G279:J279)=0,"",N($E$8)+SUM(G$16:G279)-SUM(I$16:I279))</f>
        <v/>
      </c>
      <c r="L279" s="24">
        <f>IF(COUNT(G279:J279)=0,"",N($E$9)+SUM(H$16:H279)-SUM(J$16:J279))</f>
        <v/>
      </c>
      <c r="M279" s="25">
        <f>IF(COUNT(G279:J279)=0,"",IF(B279="","Enter the date",IF(D279="","Enter who was paid or who paid",IF(F279="","Pick a head of account",IF(O279="?","Pick a head from the list",IF(AND(O279&lt;&gt;"C1",O279&lt;&gt;"C2",N(G279)+N(H279)&gt;0,N(I279)+N(J279)&gt;0),"Put money in and money out on separate rows",IF(K279&lt;0,"Cash in hand below zero: an entry is missing or wrong",IF(AND(O279="C1",ROUND(N(I279)-N(H279),2)&lt;&gt;0),"Cash deposited: cash out and bank in should be equal",IF(AND(O279="C2",ROUND(N(J279)-N(G279),2)&lt;&gt;0),"Cash withdrawn: bank out and cash in should be equal",IF(P279&gt;10000,"Cash paid to this party today is over ₹10,000: not deductible, s.36(4)",IF(Q279&gt;35000,"Cash freight to this transporter today is over ₹35,000: not deductible, s.36(6)",IF(R279&gt;10000,"Asset paid in cash over ₹10,000 today: left out of its cost, s.39(2)",IF(AND(O279="T",N(G279)&gt;=20000),"Loan of ₹20,000 or more taken in cash: barred, s.185",IF(AND(O279="L",N(I279)&gt;=20000),"Loan of ₹20,000 or more repaid in cash: barred, s.188",IF(S279&gt;=200000,"₹2,00,000 or more in cash from this party today: barred, s.186",IF(T279&gt;=200000,"₹2,00,000 or more in cash for this event or order: barred, s.186","OK"))))))))))))))))</f>
        <v/>
      </c>
      <c r="O279">
        <f>IF(F279="","",IFERROR(VLOOKUP(F279,Lists!$A$2:$B$22,2,FALSE),"?"))</f>
        <v/>
      </c>
      <c r="P279">
        <f>IF(OR(O279&lt;&gt;"E",N(I279)=0),0,SUMIFS($I$16:$I$315,$B$16:$B$315,B279,$D$16:$D$315,D279,$O$16:$O$315,"E"))</f>
        <v/>
      </c>
      <c r="Q279">
        <f>IF(OR(O279&lt;&gt;"F",N(I279)=0),0,SUMIFS($I$16:$I$315,$B$16:$B$315,B279,$D$16:$D$315,D279,$O$16:$O$315,"F"))</f>
        <v/>
      </c>
      <c r="R279">
        <f>IF(OR(O279&lt;&gt;"A",N(I279)=0),0,SUMIFS($I$16:$I$315,$B$16:$B$315,B279,$D$16:$D$315,D279,$O$16:$O$315,"A"))</f>
        <v/>
      </c>
      <c r="S279">
        <f>IF(OR(O279&lt;&gt;"S",N(G279)=0),0,SUMIFS($G$16:$G$315,$B$16:$B$315,B279,$D$16:$D$315,D279,$O$16:$O$315,"S"))</f>
        <v/>
      </c>
      <c r="T279">
        <f>IF(OR(O279&lt;&gt;"S",E279="",N(G279)=0),0,SUMIFS($G$16:$G$315,$E$16:$E$315,E279,$O$16:$O$315,"S"))</f>
        <v/>
      </c>
      <c r="U279">
        <f>IF(O279="C2",0,N(G279))</f>
        <v/>
      </c>
      <c r="V279">
        <f>IF(O279="C1",0,N(I279))</f>
        <v/>
      </c>
      <c r="W279">
        <f>IF(O279="C1",0,N(H279))</f>
        <v/>
      </c>
      <c r="X279">
        <f>IF(O279="C2",0,N(J279))</f>
        <v/>
      </c>
      <c r="Y279">
        <f>IF(OR(M279="",M279="OK"),0,1)</f>
        <v/>
      </c>
    </row>
    <row r="280">
      <c r="B280" s="21" t="n"/>
      <c r="C280" s="22" t="n"/>
      <c r="D280" s="14" t="n"/>
      <c r="E280" s="22" t="n"/>
      <c r="F280" s="14" t="n"/>
      <c r="G280" s="23" t="n"/>
      <c r="H280" s="23" t="n"/>
      <c r="I280" s="23" t="n"/>
      <c r="J280" s="23" t="n"/>
      <c r="K280" s="24">
        <f>IF(COUNT(G280:J280)=0,"",N($E$8)+SUM(G$16:G280)-SUM(I$16:I280))</f>
        <v/>
      </c>
      <c r="L280" s="24">
        <f>IF(COUNT(G280:J280)=0,"",N($E$9)+SUM(H$16:H280)-SUM(J$16:J280))</f>
        <v/>
      </c>
      <c r="M280" s="25">
        <f>IF(COUNT(G280:J280)=0,"",IF(B280="","Enter the date",IF(D280="","Enter who was paid or who paid",IF(F280="","Pick a head of account",IF(O280="?","Pick a head from the list",IF(AND(O280&lt;&gt;"C1",O280&lt;&gt;"C2",N(G280)+N(H280)&gt;0,N(I280)+N(J280)&gt;0),"Put money in and money out on separate rows",IF(K280&lt;0,"Cash in hand below zero: an entry is missing or wrong",IF(AND(O280="C1",ROUND(N(I280)-N(H280),2)&lt;&gt;0),"Cash deposited: cash out and bank in should be equal",IF(AND(O280="C2",ROUND(N(J280)-N(G280),2)&lt;&gt;0),"Cash withdrawn: bank out and cash in should be equal",IF(P280&gt;10000,"Cash paid to this party today is over ₹10,000: not deductible, s.36(4)",IF(Q280&gt;35000,"Cash freight to this transporter today is over ₹35,000: not deductible, s.36(6)",IF(R280&gt;10000,"Asset paid in cash over ₹10,000 today: left out of its cost, s.39(2)",IF(AND(O280="T",N(G280)&gt;=20000),"Loan of ₹20,000 or more taken in cash: barred, s.185",IF(AND(O280="L",N(I280)&gt;=20000),"Loan of ₹20,000 or more repaid in cash: barred, s.188",IF(S280&gt;=200000,"₹2,00,000 or more in cash from this party today: barred, s.186",IF(T280&gt;=200000,"₹2,00,000 or more in cash for this event or order: barred, s.186","OK"))))))))))))))))</f>
        <v/>
      </c>
      <c r="O280">
        <f>IF(F280="","",IFERROR(VLOOKUP(F280,Lists!$A$2:$B$22,2,FALSE),"?"))</f>
        <v/>
      </c>
      <c r="P280">
        <f>IF(OR(O280&lt;&gt;"E",N(I280)=0),0,SUMIFS($I$16:$I$315,$B$16:$B$315,B280,$D$16:$D$315,D280,$O$16:$O$315,"E"))</f>
        <v/>
      </c>
      <c r="Q280">
        <f>IF(OR(O280&lt;&gt;"F",N(I280)=0),0,SUMIFS($I$16:$I$315,$B$16:$B$315,B280,$D$16:$D$315,D280,$O$16:$O$315,"F"))</f>
        <v/>
      </c>
      <c r="R280">
        <f>IF(OR(O280&lt;&gt;"A",N(I280)=0),0,SUMIFS($I$16:$I$315,$B$16:$B$315,B280,$D$16:$D$315,D280,$O$16:$O$315,"A"))</f>
        <v/>
      </c>
      <c r="S280">
        <f>IF(OR(O280&lt;&gt;"S",N(G280)=0),0,SUMIFS($G$16:$G$315,$B$16:$B$315,B280,$D$16:$D$315,D280,$O$16:$O$315,"S"))</f>
        <v/>
      </c>
      <c r="T280">
        <f>IF(OR(O280&lt;&gt;"S",E280="",N(G280)=0),0,SUMIFS($G$16:$G$315,$E$16:$E$315,E280,$O$16:$O$315,"S"))</f>
        <v/>
      </c>
      <c r="U280">
        <f>IF(O280="C2",0,N(G280))</f>
        <v/>
      </c>
      <c r="V280">
        <f>IF(O280="C1",0,N(I280))</f>
        <v/>
      </c>
      <c r="W280">
        <f>IF(O280="C1",0,N(H280))</f>
        <v/>
      </c>
      <c r="X280">
        <f>IF(O280="C2",0,N(J280))</f>
        <v/>
      </c>
      <c r="Y280">
        <f>IF(OR(M280="",M280="OK"),0,1)</f>
        <v/>
      </c>
    </row>
    <row r="281">
      <c r="B281" s="21" t="n"/>
      <c r="C281" s="22" t="n"/>
      <c r="D281" s="14" t="n"/>
      <c r="E281" s="22" t="n"/>
      <c r="F281" s="14" t="n"/>
      <c r="G281" s="23" t="n"/>
      <c r="H281" s="23" t="n"/>
      <c r="I281" s="23" t="n"/>
      <c r="J281" s="23" t="n"/>
      <c r="K281" s="24">
        <f>IF(COUNT(G281:J281)=0,"",N($E$8)+SUM(G$16:G281)-SUM(I$16:I281))</f>
        <v/>
      </c>
      <c r="L281" s="24">
        <f>IF(COUNT(G281:J281)=0,"",N($E$9)+SUM(H$16:H281)-SUM(J$16:J281))</f>
        <v/>
      </c>
      <c r="M281" s="25">
        <f>IF(COUNT(G281:J281)=0,"",IF(B281="","Enter the date",IF(D281="","Enter who was paid or who paid",IF(F281="","Pick a head of account",IF(O281="?","Pick a head from the list",IF(AND(O281&lt;&gt;"C1",O281&lt;&gt;"C2",N(G281)+N(H281)&gt;0,N(I281)+N(J281)&gt;0),"Put money in and money out on separate rows",IF(K281&lt;0,"Cash in hand below zero: an entry is missing or wrong",IF(AND(O281="C1",ROUND(N(I281)-N(H281),2)&lt;&gt;0),"Cash deposited: cash out and bank in should be equal",IF(AND(O281="C2",ROUND(N(J281)-N(G281),2)&lt;&gt;0),"Cash withdrawn: bank out and cash in should be equal",IF(P281&gt;10000,"Cash paid to this party today is over ₹10,000: not deductible, s.36(4)",IF(Q281&gt;35000,"Cash freight to this transporter today is over ₹35,000: not deductible, s.36(6)",IF(R281&gt;10000,"Asset paid in cash over ₹10,000 today: left out of its cost, s.39(2)",IF(AND(O281="T",N(G281)&gt;=20000),"Loan of ₹20,000 or more taken in cash: barred, s.185",IF(AND(O281="L",N(I281)&gt;=20000),"Loan of ₹20,000 or more repaid in cash: barred, s.188",IF(S281&gt;=200000,"₹2,00,000 or more in cash from this party today: barred, s.186",IF(T281&gt;=200000,"₹2,00,000 or more in cash for this event or order: barred, s.186","OK"))))))))))))))))</f>
        <v/>
      </c>
      <c r="O281">
        <f>IF(F281="","",IFERROR(VLOOKUP(F281,Lists!$A$2:$B$22,2,FALSE),"?"))</f>
        <v/>
      </c>
      <c r="P281">
        <f>IF(OR(O281&lt;&gt;"E",N(I281)=0),0,SUMIFS($I$16:$I$315,$B$16:$B$315,B281,$D$16:$D$315,D281,$O$16:$O$315,"E"))</f>
        <v/>
      </c>
      <c r="Q281">
        <f>IF(OR(O281&lt;&gt;"F",N(I281)=0),0,SUMIFS($I$16:$I$315,$B$16:$B$315,B281,$D$16:$D$315,D281,$O$16:$O$315,"F"))</f>
        <v/>
      </c>
      <c r="R281">
        <f>IF(OR(O281&lt;&gt;"A",N(I281)=0),0,SUMIFS($I$16:$I$315,$B$16:$B$315,B281,$D$16:$D$315,D281,$O$16:$O$315,"A"))</f>
        <v/>
      </c>
      <c r="S281">
        <f>IF(OR(O281&lt;&gt;"S",N(G281)=0),0,SUMIFS($G$16:$G$315,$B$16:$B$315,B281,$D$16:$D$315,D281,$O$16:$O$315,"S"))</f>
        <v/>
      </c>
      <c r="T281">
        <f>IF(OR(O281&lt;&gt;"S",E281="",N(G281)=0),0,SUMIFS($G$16:$G$315,$E$16:$E$315,E281,$O$16:$O$315,"S"))</f>
        <v/>
      </c>
      <c r="U281">
        <f>IF(O281="C2",0,N(G281))</f>
        <v/>
      </c>
      <c r="V281">
        <f>IF(O281="C1",0,N(I281))</f>
        <v/>
      </c>
      <c r="W281">
        <f>IF(O281="C1",0,N(H281))</f>
        <v/>
      </c>
      <c r="X281">
        <f>IF(O281="C2",0,N(J281))</f>
        <v/>
      </c>
      <c r="Y281">
        <f>IF(OR(M281="",M281="OK"),0,1)</f>
        <v/>
      </c>
    </row>
    <row r="282">
      <c r="B282" s="21" t="n"/>
      <c r="C282" s="22" t="n"/>
      <c r="D282" s="14" t="n"/>
      <c r="E282" s="22" t="n"/>
      <c r="F282" s="14" t="n"/>
      <c r="G282" s="23" t="n"/>
      <c r="H282" s="23" t="n"/>
      <c r="I282" s="23" t="n"/>
      <c r="J282" s="23" t="n"/>
      <c r="K282" s="24">
        <f>IF(COUNT(G282:J282)=0,"",N($E$8)+SUM(G$16:G282)-SUM(I$16:I282))</f>
        <v/>
      </c>
      <c r="L282" s="24">
        <f>IF(COUNT(G282:J282)=0,"",N($E$9)+SUM(H$16:H282)-SUM(J$16:J282))</f>
        <v/>
      </c>
      <c r="M282" s="25">
        <f>IF(COUNT(G282:J282)=0,"",IF(B282="","Enter the date",IF(D282="","Enter who was paid or who paid",IF(F282="","Pick a head of account",IF(O282="?","Pick a head from the list",IF(AND(O282&lt;&gt;"C1",O282&lt;&gt;"C2",N(G282)+N(H282)&gt;0,N(I282)+N(J282)&gt;0),"Put money in and money out on separate rows",IF(K282&lt;0,"Cash in hand below zero: an entry is missing or wrong",IF(AND(O282="C1",ROUND(N(I282)-N(H282),2)&lt;&gt;0),"Cash deposited: cash out and bank in should be equal",IF(AND(O282="C2",ROUND(N(J282)-N(G282),2)&lt;&gt;0),"Cash withdrawn: bank out and cash in should be equal",IF(P282&gt;10000,"Cash paid to this party today is over ₹10,000: not deductible, s.36(4)",IF(Q282&gt;35000,"Cash freight to this transporter today is over ₹35,000: not deductible, s.36(6)",IF(R282&gt;10000,"Asset paid in cash over ₹10,000 today: left out of its cost, s.39(2)",IF(AND(O282="T",N(G282)&gt;=20000),"Loan of ₹20,000 or more taken in cash: barred, s.185",IF(AND(O282="L",N(I282)&gt;=20000),"Loan of ₹20,000 or more repaid in cash: barred, s.188",IF(S282&gt;=200000,"₹2,00,000 or more in cash from this party today: barred, s.186",IF(T282&gt;=200000,"₹2,00,000 or more in cash for this event or order: barred, s.186","OK"))))))))))))))))</f>
        <v/>
      </c>
      <c r="O282">
        <f>IF(F282="","",IFERROR(VLOOKUP(F282,Lists!$A$2:$B$22,2,FALSE),"?"))</f>
        <v/>
      </c>
      <c r="P282">
        <f>IF(OR(O282&lt;&gt;"E",N(I282)=0),0,SUMIFS($I$16:$I$315,$B$16:$B$315,B282,$D$16:$D$315,D282,$O$16:$O$315,"E"))</f>
        <v/>
      </c>
      <c r="Q282">
        <f>IF(OR(O282&lt;&gt;"F",N(I282)=0),0,SUMIFS($I$16:$I$315,$B$16:$B$315,B282,$D$16:$D$315,D282,$O$16:$O$315,"F"))</f>
        <v/>
      </c>
      <c r="R282">
        <f>IF(OR(O282&lt;&gt;"A",N(I282)=0),0,SUMIFS($I$16:$I$315,$B$16:$B$315,B282,$D$16:$D$315,D282,$O$16:$O$315,"A"))</f>
        <v/>
      </c>
      <c r="S282">
        <f>IF(OR(O282&lt;&gt;"S",N(G282)=0),0,SUMIFS($G$16:$G$315,$B$16:$B$315,B282,$D$16:$D$315,D282,$O$16:$O$315,"S"))</f>
        <v/>
      </c>
      <c r="T282">
        <f>IF(OR(O282&lt;&gt;"S",E282="",N(G282)=0),0,SUMIFS($G$16:$G$315,$E$16:$E$315,E282,$O$16:$O$315,"S"))</f>
        <v/>
      </c>
      <c r="U282">
        <f>IF(O282="C2",0,N(G282))</f>
        <v/>
      </c>
      <c r="V282">
        <f>IF(O282="C1",0,N(I282))</f>
        <v/>
      </c>
      <c r="W282">
        <f>IF(O282="C1",0,N(H282))</f>
        <v/>
      </c>
      <c r="X282">
        <f>IF(O282="C2",0,N(J282))</f>
        <v/>
      </c>
      <c r="Y282">
        <f>IF(OR(M282="",M282="OK"),0,1)</f>
        <v/>
      </c>
    </row>
    <row r="283">
      <c r="B283" s="21" t="n"/>
      <c r="C283" s="22" t="n"/>
      <c r="D283" s="14" t="n"/>
      <c r="E283" s="22" t="n"/>
      <c r="F283" s="14" t="n"/>
      <c r="G283" s="23" t="n"/>
      <c r="H283" s="23" t="n"/>
      <c r="I283" s="23" t="n"/>
      <c r="J283" s="23" t="n"/>
      <c r="K283" s="24">
        <f>IF(COUNT(G283:J283)=0,"",N($E$8)+SUM(G$16:G283)-SUM(I$16:I283))</f>
        <v/>
      </c>
      <c r="L283" s="24">
        <f>IF(COUNT(G283:J283)=0,"",N($E$9)+SUM(H$16:H283)-SUM(J$16:J283))</f>
        <v/>
      </c>
      <c r="M283" s="25">
        <f>IF(COUNT(G283:J283)=0,"",IF(B283="","Enter the date",IF(D283="","Enter who was paid or who paid",IF(F283="","Pick a head of account",IF(O283="?","Pick a head from the list",IF(AND(O283&lt;&gt;"C1",O283&lt;&gt;"C2",N(G283)+N(H283)&gt;0,N(I283)+N(J283)&gt;0),"Put money in and money out on separate rows",IF(K283&lt;0,"Cash in hand below zero: an entry is missing or wrong",IF(AND(O283="C1",ROUND(N(I283)-N(H283),2)&lt;&gt;0),"Cash deposited: cash out and bank in should be equal",IF(AND(O283="C2",ROUND(N(J283)-N(G283),2)&lt;&gt;0),"Cash withdrawn: bank out and cash in should be equal",IF(P283&gt;10000,"Cash paid to this party today is over ₹10,000: not deductible, s.36(4)",IF(Q283&gt;35000,"Cash freight to this transporter today is over ₹35,000: not deductible, s.36(6)",IF(R283&gt;10000,"Asset paid in cash over ₹10,000 today: left out of its cost, s.39(2)",IF(AND(O283="T",N(G283)&gt;=20000),"Loan of ₹20,000 or more taken in cash: barred, s.185",IF(AND(O283="L",N(I283)&gt;=20000),"Loan of ₹20,000 or more repaid in cash: barred, s.188",IF(S283&gt;=200000,"₹2,00,000 or more in cash from this party today: barred, s.186",IF(T283&gt;=200000,"₹2,00,000 or more in cash for this event or order: barred, s.186","OK"))))))))))))))))</f>
        <v/>
      </c>
      <c r="O283">
        <f>IF(F283="","",IFERROR(VLOOKUP(F283,Lists!$A$2:$B$22,2,FALSE),"?"))</f>
        <v/>
      </c>
      <c r="P283">
        <f>IF(OR(O283&lt;&gt;"E",N(I283)=0),0,SUMIFS($I$16:$I$315,$B$16:$B$315,B283,$D$16:$D$315,D283,$O$16:$O$315,"E"))</f>
        <v/>
      </c>
      <c r="Q283">
        <f>IF(OR(O283&lt;&gt;"F",N(I283)=0),0,SUMIFS($I$16:$I$315,$B$16:$B$315,B283,$D$16:$D$315,D283,$O$16:$O$315,"F"))</f>
        <v/>
      </c>
      <c r="R283">
        <f>IF(OR(O283&lt;&gt;"A",N(I283)=0),0,SUMIFS($I$16:$I$315,$B$16:$B$315,B283,$D$16:$D$315,D283,$O$16:$O$315,"A"))</f>
        <v/>
      </c>
      <c r="S283">
        <f>IF(OR(O283&lt;&gt;"S",N(G283)=0),0,SUMIFS($G$16:$G$315,$B$16:$B$315,B283,$D$16:$D$315,D283,$O$16:$O$315,"S"))</f>
        <v/>
      </c>
      <c r="T283">
        <f>IF(OR(O283&lt;&gt;"S",E283="",N(G283)=0),0,SUMIFS($G$16:$G$315,$E$16:$E$315,E283,$O$16:$O$315,"S"))</f>
        <v/>
      </c>
      <c r="U283">
        <f>IF(O283="C2",0,N(G283))</f>
        <v/>
      </c>
      <c r="V283">
        <f>IF(O283="C1",0,N(I283))</f>
        <v/>
      </c>
      <c r="W283">
        <f>IF(O283="C1",0,N(H283))</f>
        <v/>
      </c>
      <c r="X283">
        <f>IF(O283="C2",0,N(J283))</f>
        <v/>
      </c>
      <c r="Y283">
        <f>IF(OR(M283="",M283="OK"),0,1)</f>
        <v/>
      </c>
    </row>
    <row r="284">
      <c r="B284" s="21" t="n"/>
      <c r="C284" s="22" t="n"/>
      <c r="D284" s="14" t="n"/>
      <c r="E284" s="22" t="n"/>
      <c r="F284" s="14" t="n"/>
      <c r="G284" s="23" t="n"/>
      <c r="H284" s="23" t="n"/>
      <c r="I284" s="23" t="n"/>
      <c r="J284" s="23" t="n"/>
      <c r="K284" s="24">
        <f>IF(COUNT(G284:J284)=0,"",N($E$8)+SUM(G$16:G284)-SUM(I$16:I284))</f>
        <v/>
      </c>
      <c r="L284" s="24">
        <f>IF(COUNT(G284:J284)=0,"",N($E$9)+SUM(H$16:H284)-SUM(J$16:J284))</f>
        <v/>
      </c>
      <c r="M284" s="25">
        <f>IF(COUNT(G284:J284)=0,"",IF(B284="","Enter the date",IF(D284="","Enter who was paid or who paid",IF(F284="","Pick a head of account",IF(O284="?","Pick a head from the list",IF(AND(O284&lt;&gt;"C1",O284&lt;&gt;"C2",N(G284)+N(H284)&gt;0,N(I284)+N(J284)&gt;0),"Put money in and money out on separate rows",IF(K284&lt;0,"Cash in hand below zero: an entry is missing or wrong",IF(AND(O284="C1",ROUND(N(I284)-N(H284),2)&lt;&gt;0),"Cash deposited: cash out and bank in should be equal",IF(AND(O284="C2",ROUND(N(J284)-N(G284),2)&lt;&gt;0),"Cash withdrawn: bank out and cash in should be equal",IF(P284&gt;10000,"Cash paid to this party today is over ₹10,000: not deductible, s.36(4)",IF(Q284&gt;35000,"Cash freight to this transporter today is over ₹35,000: not deductible, s.36(6)",IF(R284&gt;10000,"Asset paid in cash over ₹10,000 today: left out of its cost, s.39(2)",IF(AND(O284="T",N(G284)&gt;=20000),"Loan of ₹20,000 or more taken in cash: barred, s.185",IF(AND(O284="L",N(I284)&gt;=20000),"Loan of ₹20,000 or more repaid in cash: barred, s.188",IF(S284&gt;=200000,"₹2,00,000 or more in cash from this party today: barred, s.186",IF(T284&gt;=200000,"₹2,00,000 or more in cash for this event or order: barred, s.186","OK"))))))))))))))))</f>
        <v/>
      </c>
      <c r="O284">
        <f>IF(F284="","",IFERROR(VLOOKUP(F284,Lists!$A$2:$B$22,2,FALSE),"?"))</f>
        <v/>
      </c>
      <c r="P284">
        <f>IF(OR(O284&lt;&gt;"E",N(I284)=0),0,SUMIFS($I$16:$I$315,$B$16:$B$315,B284,$D$16:$D$315,D284,$O$16:$O$315,"E"))</f>
        <v/>
      </c>
      <c r="Q284">
        <f>IF(OR(O284&lt;&gt;"F",N(I284)=0),0,SUMIFS($I$16:$I$315,$B$16:$B$315,B284,$D$16:$D$315,D284,$O$16:$O$315,"F"))</f>
        <v/>
      </c>
      <c r="R284">
        <f>IF(OR(O284&lt;&gt;"A",N(I284)=0),0,SUMIFS($I$16:$I$315,$B$16:$B$315,B284,$D$16:$D$315,D284,$O$16:$O$315,"A"))</f>
        <v/>
      </c>
      <c r="S284">
        <f>IF(OR(O284&lt;&gt;"S",N(G284)=0),0,SUMIFS($G$16:$G$315,$B$16:$B$315,B284,$D$16:$D$315,D284,$O$16:$O$315,"S"))</f>
        <v/>
      </c>
      <c r="T284">
        <f>IF(OR(O284&lt;&gt;"S",E284="",N(G284)=0),0,SUMIFS($G$16:$G$315,$E$16:$E$315,E284,$O$16:$O$315,"S"))</f>
        <v/>
      </c>
      <c r="U284">
        <f>IF(O284="C2",0,N(G284))</f>
        <v/>
      </c>
      <c r="V284">
        <f>IF(O284="C1",0,N(I284))</f>
        <v/>
      </c>
      <c r="W284">
        <f>IF(O284="C1",0,N(H284))</f>
        <v/>
      </c>
      <c r="X284">
        <f>IF(O284="C2",0,N(J284))</f>
        <v/>
      </c>
      <c r="Y284">
        <f>IF(OR(M284="",M284="OK"),0,1)</f>
        <v/>
      </c>
    </row>
    <row r="285">
      <c r="B285" s="21" t="n"/>
      <c r="C285" s="22" t="n"/>
      <c r="D285" s="14" t="n"/>
      <c r="E285" s="22" t="n"/>
      <c r="F285" s="14" t="n"/>
      <c r="G285" s="23" t="n"/>
      <c r="H285" s="23" t="n"/>
      <c r="I285" s="23" t="n"/>
      <c r="J285" s="23" t="n"/>
      <c r="K285" s="24">
        <f>IF(COUNT(G285:J285)=0,"",N($E$8)+SUM(G$16:G285)-SUM(I$16:I285))</f>
        <v/>
      </c>
      <c r="L285" s="24">
        <f>IF(COUNT(G285:J285)=0,"",N($E$9)+SUM(H$16:H285)-SUM(J$16:J285))</f>
        <v/>
      </c>
      <c r="M285" s="25">
        <f>IF(COUNT(G285:J285)=0,"",IF(B285="","Enter the date",IF(D285="","Enter who was paid or who paid",IF(F285="","Pick a head of account",IF(O285="?","Pick a head from the list",IF(AND(O285&lt;&gt;"C1",O285&lt;&gt;"C2",N(G285)+N(H285)&gt;0,N(I285)+N(J285)&gt;0),"Put money in and money out on separate rows",IF(K285&lt;0,"Cash in hand below zero: an entry is missing or wrong",IF(AND(O285="C1",ROUND(N(I285)-N(H285),2)&lt;&gt;0),"Cash deposited: cash out and bank in should be equal",IF(AND(O285="C2",ROUND(N(J285)-N(G285),2)&lt;&gt;0),"Cash withdrawn: bank out and cash in should be equal",IF(P285&gt;10000,"Cash paid to this party today is over ₹10,000: not deductible, s.36(4)",IF(Q285&gt;35000,"Cash freight to this transporter today is over ₹35,000: not deductible, s.36(6)",IF(R285&gt;10000,"Asset paid in cash over ₹10,000 today: left out of its cost, s.39(2)",IF(AND(O285="T",N(G285)&gt;=20000),"Loan of ₹20,000 or more taken in cash: barred, s.185",IF(AND(O285="L",N(I285)&gt;=20000),"Loan of ₹20,000 or more repaid in cash: barred, s.188",IF(S285&gt;=200000,"₹2,00,000 or more in cash from this party today: barred, s.186",IF(T285&gt;=200000,"₹2,00,000 or more in cash for this event or order: barred, s.186","OK"))))))))))))))))</f>
        <v/>
      </c>
      <c r="O285">
        <f>IF(F285="","",IFERROR(VLOOKUP(F285,Lists!$A$2:$B$22,2,FALSE),"?"))</f>
        <v/>
      </c>
      <c r="P285">
        <f>IF(OR(O285&lt;&gt;"E",N(I285)=0),0,SUMIFS($I$16:$I$315,$B$16:$B$315,B285,$D$16:$D$315,D285,$O$16:$O$315,"E"))</f>
        <v/>
      </c>
      <c r="Q285">
        <f>IF(OR(O285&lt;&gt;"F",N(I285)=0),0,SUMIFS($I$16:$I$315,$B$16:$B$315,B285,$D$16:$D$315,D285,$O$16:$O$315,"F"))</f>
        <v/>
      </c>
      <c r="R285">
        <f>IF(OR(O285&lt;&gt;"A",N(I285)=0),0,SUMIFS($I$16:$I$315,$B$16:$B$315,B285,$D$16:$D$315,D285,$O$16:$O$315,"A"))</f>
        <v/>
      </c>
      <c r="S285">
        <f>IF(OR(O285&lt;&gt;"S",N(G285)=0),0,SUMIFS($G$16:$G$315,$B$16:$B$315,B285,$D$16:$D$315,D285,$O$16:$O$315,"S"))</f>
        <v/>
      </c>
      <c r="T285">
        <f>IF(OR(O285&lt;&gt;"S",E285="",N(G285)=0),0,SUMIFS($G$16:$G$315,$E$16:$E$315,E285,$O$16:$O$315,"S"))</f>
        <v/>
      </c>
      <c r="U285">
        <f>IF(O285="C2",0,N(G285))</f>
        <v/>
      </c>
      <c r="V285">
        <f>IF(O285="C1",0,N(I285))</f>
        <v/>
      </c>
      <c r="W285">
        <f>IF(O285="C1",0,N(H285))</f>
        <v/>
      </c>
      <c r="X285">
        <f>IF(O285="C2",0,N(J285))</f>
        <v/>
      </c>
      <c r="Y285">
        <f>IF(OR(M285="",M285="OK"),0,1)</f>
        <v/>
      </c>
    </row>
    <row r="286">
      <c r="B286" s="21" t="n"/>
      <c r="C286" s="22" t="n"/>
      <c r="D286" s="14" t="n"/>
      <c r="E286" s="22" t="n"/>
      <c r="F286" s="14" t="n"/>
      <c r="G286" s="23" t="n"/>
      <c r="H286" s="23" t="n"/>
      <c r="I286" s="23" t="n"/>
      <c r="J286" s="23" t="n"/>
      <c r="K286" s="24">
        <f>IF(COUNT(G286:J286)=0,"",N($E$8)+SUM(G$16:G286)-SUM(I$16:I286))</f>
        <v/>
      </c>
      <c r="L286" s="24">
        <f>IF(COUNT(G286:J286)=0,"",N($E$9)+SUM(H$16:H286)-SUM(J$16:J286))</f>
        <v/>
      </c>
      <c r="M286" s="25">
        <f>IF(COUNT(G286:J286)=0,"",IF(B286="","Enter the date",IF(D286="","Enter who was paid or who paid",IF(F286="","Pick a head of account",IF(O286="?","Pick a head from the list",IF(AND(O286&lt;&gt;"C1",O286&lt;&gt;"C2",N(G286)+N(H286)&gt;0,N(I286)+N(J286)&gt;0),"Put money in and money out on separate rows",IF(K286&lt;0,"Cash in hand below zero: an entry is missing or wrong",IF(AND(O286="C1",ROUND(N(I286)-N(H286),2)&lt;&gt;0),"Cash deposited: cash out and bank in should be equal",IF(AND(O286="C2",ROUND(N(J286)-N(G286),2)&lt;&gt;0),"Cash withdrawn: bank out and cash in should be equal",IF(P286&gt;10000,"Cash paid to this party today is over ₹10,000: not deductible, s.36(4)",IF(Q286&gt;35000,"Cash freight to this transporter today is over ₹35,000: not deductible, s.36(6)",IF(R286&gt;10000,"Asset paid in cash over ₹10,000 today: left out of its cost, s.39(2)",IF(AND(O286="T",N(G286)&gt;=20000),"Loan of ₹20,000 or more taken in cash: barred, s.185",IF(AND(O286="L",N(I286)&gt;=20000),"Loan of ₹20,000 or more repaid in cash: barred, s.188",IF(S286&gt;=200000,"₹2,00,000 or more in cash from this party today: barred, s.186",IF(T286&gt;=200000,"₹2,00,000 or more in cash for this event or order: barred, s.186","OK"))))))))))))))))</f>
        <v/>
      </c>
      <c r="O286">
        <f>IF(F286="","",IFERROR(VLOOKUP(F286,Lists!$A$2:$B$22,2,FALSE),"?"))</f>
        <v/>
      </c>
      <c r="P286">
        <f>IF(OR(O286&lt;&gt;"E",N(I286)=0),0,SUMIFS($I$16:$I$315,$B$16:$B$315,B286,$D$16:$D$315,D286,$O$16:$O$315,"E"))</f>
        <v/>
      </c>
      <c r="Q286">
        <f>IF(OR(O286&lt;&gt;"F",N(I286)=0),0,SUMIFS($I$16:$I$315,$B$16:$B$315,B286,$D$16:$D$315,D286,$O$16:$O$315,"F"))</f>
        <v/>
      </c>
      <c r="R286">
        <f>IF(OR(O286&lt;&gt;"A",N(I286)=0),0,SUMIFS($I$16:$I$315,$B$16:$B$315,B286,$D$16:$D$315,D286,$O$16:$O$315,"A"))</f>
        <v/>
      </c>
      <c r="S286">
        <f>IF(OR(O286&lt;&gt;"S",N(G286)=0),0,SUMIFS($G$16:$G$315,$B$16:$B$315,B286,$D$16:$D$315,D286,$O$16:$O$315,"S"))</f>
        <v/>
      </c>
      <c r="T286">
        <f>IF(OR(O286&lt;&gt;"S",E286="",N(G286)=0),0,SUMIFS($G$16:$G$315,$E$16:$E$315,E286,$O$16:$O$315,"S"))</f>
        <v/>
      </c>
      <c r="U286">
        <f>IF(O286="C2",0,N(G286))</f>
        <v/>
      </c>
      <c r="V286">
        <f>IF(O286="C1",0,N(I286))</f>
        <v/>
      </c>
      <c r="W286">
        <f>IF(O286="C1",0,N(H286))</f>
        <v/>
      </c>
      <c r="X286">
        <f>IF(O286="C2",0,N(J286))</f>
        <v/>
      </c>
      <c r="Y286">
        <f>IF(OR(M286="",M286="OK"),0,1)</f>
        <v/>
      </c>
    </row>
    <row r="287">
      <c r="B287" s="21" t="n"/>
      <c r="C287" s="22" t="n"/>
      <c r="D287" s="14" t="n"/>
      <c r="E287" s="22" t="n"/>
      <c r="F287" s="14" t="n"/>
      <c r="G287" s="23" t="n"/>
      <c r="H287" s="23" t="n"/>
      <c r="I287" s="23" t="n"/>
      <c r="J287" s="23" t="n"/>
      <c r="K287" s="24">
        <f>IF(COUNT(G287:J287)=0,"",N($E$8)+SUM(G$16:G287)-SUM(I$16:I287))</f>
        <v/>
      </c>
      <c r="L287" s="24">
        <f>IF(COUNT(G287:J287)=0,"",N($E$9)+SUM(H$16:H287)-SUM(J$16:J287))</f>
        <v/>
      </c>
      <c r="M287" s="25">
        <f>IF(COUNT(G287:J287)=0,"",IF(B287="","Enter the date",IF(D287="","Enter who was paid or who paid",IF(F287="","Pick a head of account",IF(O287="?","Pick a head from the list",IF(AND(O287&lt;&gt;"C1",O287&lt;&gt;"C2",N(G287)+N(H287)&gt;0,N(I287)+N(J287)&gt;0),"Put money in and money out on separate rows",IF(K287&lt;0,"Cash in hand below zero: an entry is missing or wrong",IF(AND(O287="C1",ROUND(N(I287)-N(H287),2)&lt;&gt;0),"Cash deposited: cash out and bank in should be equal",IF(AND(O287="C2",ROUND(N(J287)-N(G287),2)&lt;&gt;0),"Cash withdrawn: bank out and cash in should be equal",IF(P287&gt;10000,"Cash paid to this party today is over ₹10,000: not deductible, s.36(4)",IF(Q287&gt;35000,"Cash freight to this transporter today is over ₹35,000: not deductible, s.36(6)",IF(R287&gt;10000,"Asset paid in cash over ₹10,000 today: left out of its cost, s.39(2)",IF(AND(O287="T",N(G287)&gt;=20000),"Loan of ₹20,000 or more taken in cash: barred, s.185",IF(AND(O287="L",N(I287)&gt;=20000),"Loan of ₹20,000 or more repaid in cash: barred, s.188",IF(S287&gt;=200000,"₹2,00,000 or more in cash from this party today: barred, s.186",IF(T287&gt;=200000,"₹2,00,000 or more in cash for this event or order: barred, s.186","OK"))))))))))))))))</f>
        <v/>
      </c>
      <c r="O287">
        <f>IF(F287="","",IFERROR(VLOOKUP(F287,Lists!$A$2:$B$22,2,FALSE),"?"))</f>
        <v/>
      </c>
      <c r="P287">
        <f>IF(OR(O287&lt;&gt;"E",N(I287)=0),0,SUMIFS($I$16:$I$315,$B$16:$B$315,B287,$D$16:$D$315,D287,$O$16:$O$315,"E"))</f>
        <v/>
      </c>
      <c r="Q287">
        <f>IF(OR(O287&lt;&gt;"F",N(I287)=0),0,SUMIFS($I$16:$I$315,$B$16:$B$315,B287,$D$16:$D$315,D287,$O$16:$O$315,"F"))</f>
        <v/>
      </c>
      <c r="R287">
        <f>IF(OR(O287&lt;&gt;"A",N(I287)=0),0,SUMIFS($I$16:$I$315,$B$16:$B$315,B287,$D$16:$D$315,D287,$O$16:$O$315,"A"))</f>
        <v/>
      </c>
      <c r="S287">
        <f>IF(OR(O287&lt;&gt;"S",N(G287)=0),0,SUMIFS($G$16:$G$315,$B$16:$B$315,B287,$D$16:$D$315,D287,$O$16:$O$315,"S"))</f>
        <v/>
      </c>
      <c r="T287">
        <f>IF(OR(O287&lt;&gt;"S",E287="",N(G287)=0),0,SUMIFS($G$16:$G$315,$E$16:$E$315,E287,$O$16:$O$315,"S"))</f>
        <v/>
      </c>
      <c r="U287">
        <f>IF(O287="C2",0,N(G287))</f>
        <v/>
      </c>
      <c r="V287">
        <f>IF(O287="C1",0,N(I287))</f>
        <v/>
      </c>
      <c r="W287">
        <f>IF(O287="C1",0,N(H287))</f>
        <v/>
      </c>
      <c r="X287">
        <f>IF(O287="C2",0,N(J287))</f>
        <v/>
      </c>
      <c r="Y287">
        <f>IF(OR(M287="",M287="OK"),0,1)</f>
        <v/>
      </c>
    </row>
    <row r="288">
      <c r="B288" s="21" t="n"/>
      <c r="C288" s="22" t="n"/>
      <c r="D288" s="14" t="n"/>
      <c r="E288" s="22" t="n"/>
      <c r="F288" s="14" t="n"/>
      <c r="G288" s="23" t="n"/>
      <c r="H288" s="23" t="n"/>
      <c r="I288" s="23" t="n"/>
      <c r="J288" s="23" t="n"/>
      <c r="K288" s="24">
        <f>IF(COUNT(G288:J288)=0,"",N($E$8)+SUM(G$16:G288)-SUM(I$16:I288))</f>
        <v/>
      </c>
      <c r="L288" s="24">
        <f>IF(COUNT(G288:J288)=0,"",N($E$9)+SUM(H$16:H288)-SUM(J$16:J288))</f>
        <v/>
      </c>
      <c r="M288" s="25">
        <f>IF(COUNT(G288:J288)=0,"",IF(B288="","Enter the date",IF(D288="","Enter who was paid or who paid",IF(F288="","Pick a head of account",IF(O288="?","Pick a head from the list",IF(AND(O288&lt;&gt;"C1",O288&lt;&gt;"C2",N(G288)+N(H288)&gt;0,N(I288)+N(J288)&gt;0),"Put money in and money out on separate rows",IF(K288&lt;0,"Cash in hand below zero: an entry is missing or wrong",IF(AND(O288="C1",ROUND(N(I288)-N(H288),2)&lt;&gt;0),"Cash deposited: cash out and bank in should be equal",IF(AND(O288="C2",ROUND(N(J288)-N(G288),2)&lt;&gt;0),"Cash withdrawn: bank out and cash in should be equal",IF(P288&gt;10000,"Cash paid to this party today is over ₹10,000: not deductible, s.36(4)",IF(Q288&gt;35000,"Cash freight to this transporter today is over ₹35,000: not deductible, s.36(6)",IF(R288&gt;10000,"Asset paid in cash over ₹10,000 today: left out of its cost, s.39(2)",IF(AND(O288="T",N(G288)&gt;=20000),"Loan of ₹20,000 or more taken in cash: barred, s.185",IF(AND(O288="L",N(I288)&gt;=20000),"Loan of ₹20,000 or more repaid in cash: barred, s.188",IF(S288&gt;=200000,"₹2,00,000 or more in cash from this party today: barred, s.186",IF(T288&gt;=200000,"₹2,00,000 or more in cash for this event or order: barred, s.186","OK"))))))))))))))))</f>
        <v/>
      </c>
      <c r="O288">
        <f>IF(F288="","",IFERROR(VLOOKUP(F288,Lists!$A$2:$B$22,2,FALSE),"?"))</f>
        <v/>
      </c>
      <c r="P288">
        <f>IF(OR(O288&lt;&gt;"E",N(I288)=0),0,SUMIFS($I$16:$I$315,$B$16:$B$315,B288,$D$16:$D$315,D288,$O$16:$O$315,"E"))</f>
        <v/>
      </c>
      <c r="Q288">
        <f>IF(OR(O288&lt;&gt;"F",N(I288)=0),0,SUMIFS($I$16:$I$315,$B$16:$B$315,B288,$D$16:$D$315,D288,$O$16:$O$315,"F"))</f>
        <v/>
      </c>
      <c r="R288">
        <f>IF(OR(O288&lt;&gt;"A",N(I288)=0),0,SUMIFS($I$16:$I$315,$B$16:$B$315,B288,$D$16:$D$315,D288,$O$16:$O$315,"A"))</f>
        <v/>
      </c>
      <c r="S288">
        <f>IF(OR(O288&lt;&gt;"S",N(G288)=0),0,SUMIFS($G$16:$G$315,$B$16:$B$315,B288,$D$16:$D$315,D288,$O$16:$O$315,"S"))</f>
        <v/>
      </c>
      <c r="T288">
        <f>IF(OR(O288&lt;&gt;"S",E288="",N(G288)=0),0,SUMIFS($G$16:$G$315,$E$16:$E$315,E288,$O$16:$O$315,"S"))</f>
        <v/>
      </c>
      <c r="U288">
        <f>IF(O288="C2",0,N(G288))</f>
        <v/>
      </c>
      <c r="V288">
        <f>IF(O288="C1",0,N(I288))</f>
        <v/>
      </c>
      <c r="W288">
        <f>IF(O288="C1",0,N(H288))</f>
        <v/>
      </c>
      <c r="X288">
        <f>IF(O288="C2",0,N(J288))</f>
        <v/>
      </c>
      <c r="Y288">
        <f>IF(OR(M288="",M288="OK"),0,1)</f>
        <v/>
      </c>
    </row>
    <row r="289">
      <c r="B289" s="21" t="n"/>
      <c r="C289" s="22" t="n"/>
      <c r="D289" s="14" t="n"/>
      <c r="E289" s="22" t="n"/>
      <c r="F289" s="14" t="n"/>
      <c r="G289" s="23" t="n"/>
      <c r="H289" s="23" t="n"/>
      <c r="I289" s="23" t="n"/>
      <c r="J289" s="23" t="n"/>
      <c r="K289" s="24">
        <f>IF(COUNT(G289:J289)=0,"",N($E$8)+SUM(G$16:G289)-SUM(I$16:I289))</f>
        <v/>
      </c>
      <c r="L289" s="24">
        <f>IF(COUNT(G289:J289)=0,"",N($E$9)+SUM(H$16:H289)-SUM(J$16:J289))</f>
        <v/>
      </c>
      <c r="M289" s="25">
        <f>IF(COUNT(G289:J289)=0,"",IF(B289="","Enter the date",IF(D289="","Enter who was paid or who paid",IF(F289="","Pick a head of account",IF(O289="?","Pick a head from the list",IF(AND(O289&lt;&gt;"C1",O289&lt;&gt;"C2",N(G289)+N(H289)&gt;0,N(I289)+N(J289)&gt;0),"Put money in and money out on separate rows",IF(K289&lt;0,"Cash in hand below zero: an entry is missing or wrong",IF(AND(O289="C1",ROUND(N(I289)-N(H289),2)&lt;&gt;0),"Cash deposited: cash out and bank in should be equal",IF(AND(O289="C2",ROUND(N(J289)-N(G289),2)&lt;&gt;0),"Cash withdrawn: bank out and cash in should be equal",IF(P289&gt;10000,"Cash paid to this party today is over ₹10,000: not deductible, s.36(4)",IF(Q289&gt;35000,"Cash freight to this transporter today is over ₹35,000: not deductible, s.36(6)",IF(R289&gt;10000,"Asset paid in cash over ₹10,000 today: left out of its cost, s.39(2)",IF(AND(O289="T",N(G289)&gt;=20000),"Loan of ₹20,000 or more taken in cash: barred, s.185",IF(AND(O289="L",N(I289)&gt;=20000),"Loan of ₹20,000 or more repaid in cash: barred, s.188",IF(S289&gt;=200000,"₹2,00,000 or more in cash from this party today: barred, s.186",IF(T289&gt;=200000,"₹2,00,000 or more in cash for this event or order: barred, s.186","OK"))))))))))))))))</f>
        <v/>
      </c>
      <c r="O289">
        <f>IF(F289="","",IFERROR(VLOOKUP(F289,Lists!$A$2:$B$22,2,FALSE),"?"))</f>
        <v/>
      </c>
      <c r="P289">
        <f>IF(OR(O289&lt;&gt;"E",N(I289)=0),0,SUMIFS($I$16:$I$315,$B$16:$B$315,B289,$D$16:$D$315,D289,$O$16:$O$315,"E"))</f>
        <v/>
      </c>
      <c r="Q289">
        <f>IF(OR(O289&lt;&gt;"F",N(I289)=0),0,SUMIFS($I$16:$I$315,$B$16:$B$315,B289,$D$16:$D$315,D289,$O$16:$O$315,"F"))</f>
        <v/>
      </c>
      <c r="R289">
        <f>IF(OR(O289&lt;&gt;"A",N(I289)=0),0,SUMIFS($I$16:$I$315,$B$16:$B$315,B289,$D$16:$D$315,D289,$O$16:$O$315,"A"))</f>
        <v/>
      </c>
      <c r="S289">
        <f>IF(OR(O289&lt;&gt;"S",N(G289)=0),0,SUMIFS($G$16:$G$315,$B$16:$B$315,B289,$D$16:$D$315,D289,$O$16:$O$315,"S"))</f>
        <v/>
      </c>
      <c r="T289">
        <f>IF(OR(O289&lt;&gt;"S",E289="",N(G289)=0),0,SUMIFS($G$16:$G$315,$E$16:$E$315,E289,$O$16:$O$315,"S"))</f>
        <v/>
      </c>
      <c r="U289">
        <f>IF(O289="C2",0,N(G289))</f>
        <v/>
      </c>
      <c r="V289">
        <f>IF(O289="C1",0,N(I289))</f>
        <v/>
      </c>
      <c r="W289">
        <f>IF(O289="C1",0,N(H289))</f>
        <v/>
      </c>
      <c r="X289">
        <f>IF(O289="C2",0,N(J289))</f>
        <v/>
      </c>
      <c r="Y289">
        <f>IF(OR(M289="",M289="OK"),0,1)</f>
        <v/>
      </c>
    </row>
    <row r="290">
      <c r="B290" s="21" t="n"/>
      <c r="C290" s="22" t="n"/>
      <c r="D290" s="14" t="n"/>
      <c r="E290" s="22" t="n"/>
      <c r="F290" s="14" t="n"/>
      <c r="G290" s="23" t="n"/>
      <c r="H290" s="23" t="n"/>
      <c r="I290" s="23" t="n"/>
      <c r="J290" s="23" t="n"/>
      <c r="K290" s="24">
        <f>IF(COUNT(G290:J290)=0,"",N($E$8)+SUM(G$16:G290)-SUM(I$16:I290))</f>
        <v/>
      </c>
      <c r="L290" s="24">
        <f>IF(COUNT(G290:J290)=0,"",N($E$9)+SUM(H$16:H290)-SUM(J$16:J290))</f>
        <v/>
      </c>
      <c r="M290" s="25">
        <f>IF(COUNT(G290:J290)=0,"",IF(B290="","Enter the date",IF(D290="","Enter who was paid or who paid",IF(F290="","Pick a head of account",IF(O290="?","Pick a head from the list",IF(AND(O290&lt;&gt;"C1",O290&lt;&gt;"C2",N(G290)+N(H290)&gt;0,N(I290)+N(J290)&gt;0),"Put money in and money out on separate rows",IF(K290&lt;0,"Cash in hand below zero: an entry is missing or wrong",IF(AND(O290="C1",ROUND(N(I290)-N(H290),2)&lt;&gt;0),"Cash deposited: cash out and bank in should be equal",IF(AND(O290="C2",ROUND(N(J290)-N(G290),2)&lt;&gt;0),"Cash withdrawn: bank out and cash in should be equal",IF(P290&gt;10000,"Cash paid to this party today is over ₹10,000: not deductible, s.36(4)",IF(Q290&gt;35000,"Cash freight to this transporter today is over ₹35,000: not deductible, s.36(6)",IF(R290&gt;10000,"Asset paid in cash over ₹10,000 today: left out of its cost, s.39(2)",IF(AND(O290="T",N(G290)&gt;=20000),"Loan of ₹20,000 or more taken in cash: barred, s.185",IF(AND(O290="L",N(I290)&gt;=20000),"Loan of ₹20,000 or more repaid in cash: barred, s.188",IF(S290&gt;=200000,"₹2,00,000 or more in cash from this party today: barred, s.186",IF(T290&gt;=200000,"₹2,00,000 or more in cash for this event or order: barred, s.186","OK"))))))))))))))))</f>
        <v/>
      </c>
      <c r="O290">
        <f>IF(F290="","",IFERROR(VLOOKUP(F290,Lists!$A$2:$B$22,2,FALSE),"?"))</f>
        <v/>
      </c>
      <c r="P290">
        <f>IF(OR(O290&lt;&gt;"E",N(I290)=0),0,SUMIFS($I$16:$I$315,$B$16:$B$315,B290,$D$16:$D$315,D290,$O$16:$O$315,"E"))</f>
        <v/>
      </c>
      <c r="Q290">
        <f>IF(OR(O290&lt;&gt;"F",N(I290)=0),0,SUMIFS($I$16:$I$315,$B$16:$B$315,B290,$D$16:$D$315,D290,$O$16:$O$315,"F"))</f>
        <v/>
      </c>
      <c r="R290">
        <f>IF(OR(O290&lt;&gt;"A",N(I290)=0),0,SUMIFS($I$16:$I$315,$B$16:$B$315,B290,$D$16:$D$315,D290,$O$16:$O$315,"A"))</f>
        <v/>
      </c>
      <c r="S290">
        <f>IF(OR(O290&lt;&gt;"S",N(G290)=0),0,SUMIFS($G$16:$G$315,$B$16:$B$315,B290,$D$16:$D$315,D290,$O$16:$O$315,"S"))</f>
        <v/>
      </c>
      <c r="T290">
        <f>IF(OR(O290&lt;&gt;"S",E290="",N(G290)=0),0,SUMIFS($G$16:$G$315,$E$16:$E$315,E290,$O$16:$O$315,"S"))</f>
        <v/>
      </c>
      <c r="U290">
        <f>IF(O290="C2",0,N(G290))</f>
        <v/>
      </c>
      <c r="V290">
        <f>IF(O290="C1",0,N(I290))</f>
        <v/>
      </c>
      <c r="W290">
        <f>IF(O290="C1",0,N(H290))</f>
        <v/>
      </c>
      <c r="X290">
        <f>IF(O290="C2",0,N(J290))</f>
        <v/>
      </c>
      <c r="Y290">
        <f>IF(OR(M290="",M290="OK"),0,1)</f>
        <v/>
      </c>
    </row>
    <row r="291">
      <c r="B291" s="21" t="n"/>
      <c r="C291" s="22" t="n"/>
      <c r="D291" s="14" t="n"/>
      <c r="E291" s="22" t="n"/>
      <c r="F291" s="14" t="n"/>
      <c r="G291" s="23" t="n"/>
      <c r="H291" s="23" t="n"/>
      <c r="I291" s="23" t="n"/>
      <c r="J291" s="23" t="n"/>
      <c r="K291" s="24">
        <f>IF(COUNT(G291:J291)=0,"",N($E$8)+SUM(G$16:G291)-SUM(I$16:I291))</f>
        <v/>
      </c>
      <c r="L291" s="24">
        <f>IF(COUNT(G291:J291)=0,"",N($E$9)+SUM(H$16:H291)-SUM(J$16:J291))</f>
        <v/>
      </c>
      <c r="M291" s="25">
        <f>IF(COUNT(G291:J291)=0,"",IF(B291="","Enter the date",IF(D291="","Enter who was paid or who paid",IF(F291="","Pick a head of account",IF(O291="?","Pick a head from the list",IF(AND(O291&lt;&gt;"C1",O291&lt;&gt;"C2",N(G291)+N(H291)&gt;0,N(I291)+N(J291)&gt;0),"Put money in and money out on separate rows",IF(K291&lt;0,"Cash in hand below zero: an entry is missing or wrong",IF(AND(O291="C1",ROUND(N(I291)-N(H291),2)&lt;&gt;0),"Cash deposited: cash out and bank in should be equal",IF(AND(O291="C2",ROUND(N(J291)-N(G291),2)&lt;&gt;0),"Cash withdrawn: bank out and cash in should be equal",IF(P291&gt;10000,"Cash paid to this party today is over ₹10,000: not deductible, s.36(4)",IF(Q291&gt;35000,"Cash freight to this transporter today is over ₹35,000: not deductible, s.36(6)",IF(R291&gt;10000,"Asset paid in cash over ₹10,000 today: left out of its cost, s.39(2)",IF(AND(O291="T",N(G291)&gt;=20000),"Loan of ₹20,000 or more taken in cash: barred, s.185",IF(AND(O291="L",N(I291)&gt;=20000),"Loan of ₹20,000 or more repaid in cash: barred, s.188",IF(S291&gt;=200000,"₹2,00,000 or more in cash from this party today: barred, s.186",IF(T291&gt;=200000,"₹2,00,000 or more in cash for this event or order: barred, s.186","OK"))))))))))))))))</f>
        <v/>
      </c>
      <c r="O291">
        <f>IF(F291="","",IFERROR(VLOOKUP(F291,Lists!$A$2:$B$22,2,FALSE),"?"))</f>
        <v/>
      </c>
      <c r="P291">
        <f>IF(OR(O291&lt;&gt;"E",N(I291)=0),0,SUMIFS($I$16:$I$315,$B$16:$B$315,B291,$D$16:$D$315,D291,$O$16:$O$315,"E"))</f>
        <v/>
      </c>
      <c r="Q291">
        <f>IF(OR(O291&lt;&gt;"F",N(I291)=0),0,SUMIFS($I$16:$I$315,$B$16:$B$315,B291,$D$16:$D$315,D291,$O$16:$O$315,"F"))</f>
        <v/>
      </c>
      <c r="R291">
        <f>IF(OR(O291&lt;&gt;"A",N(I291)=0),0,SUMIFS($I$16:$I$315,$B$16:$B$315,B291,$D$16:$D$315,D291,$O$16:$O$315,"A"))</f>
        <v/>
      </c>
      <c r="S291">
        <f>IF(OR(O291&lt;&gt;"S",N(G291)=0),0,SUMIFS($G$16:$G$315,$B$16:$B$315,B291,$D$16:$D$315,D291,$O$16:$O$315,"S"))</f>
        <v/>
      </c>
      <c r="T291">
        <f>IF(OR(O291&lt;&gt;"S",E291="",N(G291)=0),0,SUMIFS($G$16:$G$315,$E$16:$E$315,E291,$O$16:$O$315,"S"))</f>
        <v/>
      </c>
      <c r="U291">
        <f>IF(O291="C2",0,N(G291))</f>
        <v/>
      </c>
      <c r="V291">
        <f>IF(O291="C1",0,N(I291))</f>
        <v/>
      </c>
      <c r="W291">
        <f>IF(O291="C1",0,N(H291))</f>
        <v/>
      </c>
      <c r="X291">
        <f>IF(O291="C2",0,N(J291))</f>
        <v/>
      </c>
      <c r="Y291">
        <f>IF(OR(M291="",M291="OK"),0,1)</f>
        <v/>
      </c>
    </row>
    <row r="292">
      <c r="B292" s="21" t="n"/>
      <c r="C292" s="22" t="n"/>
      <c r="D292" s="14" t="n"/>
      <c r="E292" s="22" t="n"/>
      <c r="F292" s="14" t="n"/>
      <c r="G292" s="23" t="n"/>
      <c r="H292" s="23" t="n"/>
      <c r="I292" s="23" t="n"/>
      <c r="J292" s="23" t="n"/>
      <c r="K292" s="24">
        <f>IF(COUNT(G292:J292)=0,"",N($E$8)+SUM(G$16:G292)-SUM(I$16:I292))</f>
        <v/>
      </c>
      <c r="L292" s="24">
        <f>IF(COUNT(G292:J292)=0,"",N($E$9)+SUM(H$16:H292)-SUM(J$16:J292))</f>
        <v/>
      </c>
      <c r="M292" s="25">
        <f>IF(COUNT(G292:J292)=0,"",IF(B292="","Enter the date",IF(D292="","Enter who was paid or who paid",IF(F292="","Pick a head of account",IF(O292="?","Pick a head from the list",IF(AND(O292&lt;&gt;"C1",O292&lt;&gt;"C2",N(G292)+N(H292)&gt;0,N(I292)+N(J292)&gt;0),"Put money in and money out on separate rows",IF(K292&lt;0,"Cash in hand below zero: an entry is missing or wrong",IF(AND(O292="C1",ROUND(N(I292)-N(H292),2)&lt;&gt;0),"Cash deposited: cash out and bank in should be equal",IF(AND(O292="C2",ROUND(N(J292)-N(G292),2)&lt;&gt;0),"Cash withdrawn: bank out and cash in should be equal",IF(P292&gt;10000,"Cash paid to this party today is over ₹10,000: not deductible, s.36(4)",IF(Q292&gt;35000,"Cash freight to this transporter today is over ₹35,000: not deductible, s.36(6)",IF(R292&gt;10000,"Asset paid in cash over ₹10,000 today: left out of its cost, s.39(2)",IF(AND(O292="T",N(G292)&gt;=20000),"Loan of ₹20,000 or more taken in cash: barred, s.185",IF(AND(O292="L",N(I292)&gt;=20000),"Loan of ₹20,000 or more repaid in cash: barred, s.188",IF(S292&gt;=200000,"₹2,00,000 or more in cash from this party today: barred, s.186",IF(T292&gt;=200000,"₹2,00,000 or more in cash for this event or order: barred, s.186","OK"))))))))))))))))</f>
        <v/>
      </c>
      <c r="O292">
        <f>IF(F292="","",IFERROR(VLOOKUP(F292,Lists!$A$2:$B$22,2,FALSE),"?"))</f>
        <v/>
      </c>
      <c r="P292">
        <f>IF(OR(O292&lt;&gt;"E",N(I292)=0),0,SUMIFS($I$16:$I$315,$B$16:$B$315,B292,$D$16:$D$315,D292,$O$16:$O$315,"E"))</f>
        <v/>
      </c>
      <c r="Q292">
        <f>IF(OR(O292&lt;&gt;"F",N(I292)=0),0,SUMIFS($I$16:$I$315,$B$16:$B$315,B292,$D$16:$D$315,D292,$O$16:$O$315,"F"))</f>
        <v/>
      </c>
      <c r="R292">
        <f>IF(OR(O292&lt;&gt;"A",N(I292)=0),0,SUMIFS($I$16:$I$315,$B$16:$B$315,B292,$D$16:$D$315,D292,$O$16:$O$315,"A"))</f>
        <v/>
      </c>
      <c r="S292">
        <f>IF(OR(O292&lt;&gt;"S",N(G292)=0),0,SUMIFS($G$16:$G$315,$B$16:$B$315,B292,$D$16:$D$315,D292,$O$16:$O$315,"S"))</f>
        <v/>
      </c>
      <c r="T292">
        <f>IF(OR(O292&lt;&gt;"S",E292="",N(G292)=0),0,SUMIFS($G$16:$G$315,$E$16:$E$315,E292,$O$16:$O$315,"S"))</f>
        <v/>
      </c>
      <c r="U292">
        <f>IF(O292="C2",0,N(G292))</f>
        <v/>
      </c>
      <c r="V292">
        <f>IF(O292="C1",0,N(I292))</f>
        <v/>
      </c>
      <c r="W292">
        <f>IF(O292="C1",0,N(H292))</f>
        <v/>
      </c>
      <c r="X292">
        <f>IF(O292="C2",0,N(J292))</f>
        <v/>
      </c>
      <c r="Y292">
        <f>IF(OR(M292="",M292="OK"),0,1)</f>
        <v/>
      </c>
    </row>
    <row r="293">
      <c r="B293" s="21" t="n"/>
      <c r="C293" s="22" t="n"/>
      <c r="D293" s="14" t="n"/>
      <c r="E293" s="22" t="n"/>
      <c r="F293" s="14" t="n"/>
      <c r="G293" s="23" t="n"/>
      <c r="H293" s="23" t="n"/>
      <c r="I293" s="23" t="n"/>
      <c r="J293" s="23" t="n"/>
      <c r="K293" s="24">
        <f>IF(COUNT(G293:J293)=0,"",N($E$8)+SUM(G$16:G293)-SUM(I$16:I293))</f>
        <v/>
      </c>
      <c r="L293" s="24">
        <f>IF(COUNT(G293:J293)=0,"",N($E$9)+SUM(H$16:H293)-SUM(J$16:J293))</f>
        <v/>
      </c>
      <c r="M293" s="25">
        <f>IF(COUNT(G293:J293)=0,"",IF(B293="","Enter the date",IF(D293="","Enter who was paid or who paid",IF(F293="","Pick a head of account",IF(O293="?","Pick a head from the list",IF(AND(O293&lt;&gt;"C1",O293&lt;&gt;"C2",N(G293)+N(H293)&gt;0,N(I293)+N(J293)&gt;0),"Put money in and money out on separate rows",IF(K293&lt;0,"Cash in hand below zero: an entry is missing or wrong",IF(AND(O293="C1",ROUND(N(I293)-N(H293),2)&lt;&gt;0),"Cash deposited: cash out and bank in should be equal",IF(AND(O293="C2",ROUND(N(J293)-N(G293),2)&lt;&gt;0),"Cash withdrawn: bank out and cash in should be equal",IF(P293&gt;10000,"Cash paid to this party today is over ₹10,000: not deductible, s.36(4)",IF(Q293&gt;35000,"Cash freight to this transporter today is over ₹35,000: not deductible, s.36(6)",IF(R293&gt;10000,"Asset paid in cash over ₹10,000 today: left out of its cost, s.39(2)",IF(AND(O293="T",N(G293)&gt;=20000),"Loan of ₹20,000 or more taken in cash: barred, s.185",IF(AND(O293="L",N(I293)&gt;=20000),"Loan of ₹20,000 or more repaid in cash: barred, s.188",IF(S293&gt;=200000,"₹2,00,000 or more in cash from this party today: barred, s.186",IF(T293&gt;=200000,"₹2,00,000 or more in cash for this event or order: barred, s.186","OK"))))))))))))))))</f>
        <v/>
      </c>
      <c r="O293">
        <f>IF(F293="","",IFERROR(VLOOKUP(F293,Lists!$A$2:$B$22,2,FALSE),"?"))</f>
        <v/>
      </c>
      <c r="P293">
        <f>IF(OR(O293&lt;&gt;"E",N(I293)=0),0,SUMIFS($I$16:$I$315,$B$16:$B$315,B293,$D$16:$D$315,D293,$O$16:$O$315,"E"))</f>
        <v/>
      </c>
      <c r="Q293">
        <f>IF(OR(O293&lt;&gt;"F",N(I293)=0),0,SUMIFS($I$16:$I$315,$B$16:$B$315,B293,$D$16:$D$315,D293,$O$16:$O$315,"F"))</f>
        <v/>
      </c>
      <c r="R293">
        <f>IF(OR(O293&lt;&gt;"A",N(I293)=0),0,SUMIFS($I$16:$I$315,$B$16:$B$315,B293,$D$16:$D$315,D293,$O$16:$O$315,"A"))</f>
        <v/>
      </c>
      <c r="S293">
        <f>IF(OR(O293&lt;&gt;"S",N(G293)=0),0,SUMIFS($G$16:$G$315,$B$16:$B$315,B293,$D$16:$D$315,D293,$O$16:$O$315,"S"))</f>
        <v/>
      </c>
      <c r="T293">
        <f>IF(OR(O293&lt;&gt;"S",E293="",N(G293)=0),0,SUMIFS($G$16:$G$315,$E$16:$E$315,E293,$O$16:$O$315,"S"))</f>
        <v/>
      </c>
      <c r="U293">
        <f>IF(O293="C2",0,N(G293))</f>
        <v/>
      </c>
      <c r="V293">
        <f>IF(O293="C1",0,N(I293))</f>
        <v/>
      </c>
      <c r="W293">
        <f>IF(O293="C1",0,N(H293))</f>
        <v/>
      </c>
      <c r="X293">
        <f>IF(O293="C2",0,N(J293))</f>
        <v/>
      </c>
      <c r="Y293">
        <f>IF(OR(M293="",M293="OK"),0,1)</f>
        <v/>
      </c>
    </row>
    <row r="294">
      <c r="B294" s="21" t="n"/>
      <c r="C294" s="22" t="n"/>
      <c r="D294" s="14" t="n"/>
      <c r="E294" s="22" t="n"/>
      <c r="F294" s="14" t="n"/>
      <c r="G294" s="23" t="n"/>
      <c r="H294" s="23" t="n"/>
      <c r="I294" s="23" t="n"/>
      <c r="J294" s="23" t="n"/>
      <c r="K294" s="24">
        <f>IF(COUNT(G294:J294)=0,"",N($E$8)+SUM(G$16:G294)-SUM(I$16:I294))</f>
        <v/>
      </c>
      <c r="L294" s="24">
        <f>IF(COUNT(G294:J294)=0,"",N($E$9)+SUM(H$16:H294)-SUM(J$16:J294))</f>
        <v/>
      </c>
      <c r="M294" s="25">
        <f>IF(COUNT(G294:J294)=0,"",IF(B294="","Enter the date",IF(D294="","Enter who was paid or who paid",IF(F294="","Pick a head of account",IF(O294="?","Pick a head from the list",IF(AND(O294&lt;&gt;"C1",O294&lt;&gt;"C2",N(G294)+N(H294)&gt;0,N(I294)+N(J294)&gt;0),"Put money in and money out on separate rows",IF(K294&lt;0,"Cash in hand below zero: an entry is missing or wrong",IF(AND(O294="C1",ROUND(N(I294)-N(H294),2)&lt;&gt;0),"Cash deposited: cash out and bank in should be equal",IF(AND(O294="C2",ROUND(N(J294)-N(G294),2)&lt;&gt;0),"Cash withdrawn: bank out and cash in should be equal",IF(P294&gt;10000,"Cash paid to this party today is over ₹10,000: not deductible, s.36(4)",IF(Q294&gt;35000,"Cash freight to this transporter today is over ₹35,000: not deductible, s.36(6)",IF(R294&gt;10000,"Asset paid in cash over ₹10,000 today: left out of its cost, s.39(2)",IF(AND(O294="T",N(G294)&gt;=20000),"Loan of ₹20,000 or more taken in cash: barred, s.185",IF(AND(O294="L",N(I294)&gt;=20000),"Loan of ₹20,000 or more repaid in cash: barred, s.188",IF(S294&gt;=200000,"₹2,00,000 or more in cash from this party today: barred, s.186",IF(T294&gt;=200000,"₹2,00,000 or more in cash for this event or order: barred, s.186","OK"))))))))))))))))</f>
        <v/>
      </c>
      <c r="O294">
        <f>IF(F294="","",IFERROR(VLOOKUP(F294,Lists!$A$2:$B$22,2,FALSE),"?"))</f>
        <v/>
      </c>
      <c r="P294">
        <f>IF(OR(O294&lt;&gt;"E",N(I294)=0),0,SUMIFS($I$16:$I$315,$B$16:$B$315,B294,$D$16:$D$315,D294,$O$16:$O$315,"E"))</f>
        <v/>
      </c>
      <c r="Q294">
        <f>IF(OR(O294&lt;&gt;"F",N(I294)=0),0,SUMIFS($I$16:$I$315,$B$16:$B$315,B294,$D$16:$D$315,D294,$O$16:$O$315,"F"))</f>
        <v/>
      </c>
      <c r="R294">
        <f>IF(OR(O294&lt;&gt;"A",N(I294)=0),0,SUMIFS($I$16:$I$315,$B$16:$B$315,B294,$D$16:$D$315,D294,$O$16:$O$315,"A"))</f>
        <v/>
      </c>
      <c r="S294">
        <f>IF(OR(O294&lt;&gt;"S",N(G294)=0),0,SUMIFS($G$16:$G$315,$B$16:$B$315,B294,$D$16:$D$315,D294,$O$16:$O$315,"S"))</f>
        <v/>
      </c>
      <c r="T294">
        <f>IF(OR(O294&lt;&gt;"S",E294="",N(G294)=0),0,SUMIFS($G$16:$G$315,$E$16:$E$315,E294,$O$16:$O$315,"S"))</f>
        <v/>
      </c>
      <c r="U294">
        <f>IF(O294="C2",0,N(G294))</f>
        <v/>
      </c>
      <c r="V294">
        <f>IF(O294="C1",0,N(I294))</f>
        <v/>
      </c>
      <c r="W294">
        <f>IF(O294="C1",0,N(H294))</f>
        <v/>
      </c>
      <c r="X294">
        <f>IF(O294="C2",0,N(J294))</f>
        <v/>
      </c>
      <c r="Y294">
        <f>IF(OR(M294="",M294="OK"),0,1)</f>
        <v/>
      </c>
    </row>
    <row r="295">
      <c r="B295" s="21" t="n"/>
      <c r="C295" s="22" t="n"/>
      <c r="D295" s="14" t="n"/>
      <c r="E295" s="22" t="n"/>
      <c r="F295" s="14" t="n"/>
      <c r="G295" s="23" t="n"/>
      <c r="H295" s="23" t="n"/>
      <c r="I295" s="23" t="n"/>
      <c r="J295" s="23" t="n"/>
      <c r="K295" s="24">
        <f>IF(COUNT(G295:J295)=0,"",N($E$8)+SUM(G$16:G295)-SUM(I$16:I295))</f>
        <v/>
      </c>
      <c r="L295" s="24">
        <f>IF(COUNT(G295:J295)=0,"",N($E$9)+SUM(H$16:H295)-SUM(J$16:J295))</f>
        <v/>
      </c>
      <c r="M295" s="25">
        <f>IF(COUNT(G295:J295)=0,"",IF(B295="","Enter the date",IF(D295="","Enter who was paid or who paid",IF(F295="","Pick a head of account",IF(O295="?","Pick a head from the list",IF(AND(O295&lt;&gt;"C1",O295&lt;&gt;"C2",N(G295)+N(H295)&gt;0,N(I295)+N(J295)&gt;0),"Put money in and money out on separate rows",IF(K295&lt;0,"Cash in hand below zero: an entry is missing or wrong",IF(AND(O295="C1",ROUND(N(I295)-N(H295),2)&lt;&gt;0),"Cash deposited: cash out and bank in should be equal",IF(AND(O295="C2",ROUND(N(J295)-N(G295),2)&lt;&gt;0),"Cash withdrawn: bank out and cash in should be equal",IF(P295&gt;10000,"Cash paid to this party today is over ₹10,000: not deductible, s.36(4)",IF(Q295&gt;35000,"Cash freight to this transporter today is over ₹35,000: not deductible, s.36(6)",IF(R295&gt;10000,"Asset paid in cash over ₹10,000 today: left out of its cost, s.39(2)",IF(AND(O295="T",N(G295)&gt;=20000),"Loan of ₹20,000 or more taken in cash: barred, s.185",IF(AND(O295="L",N(I295)&gt;=20000),"Loan of ₹20,000 or more repaid in cash: barred, s.188",IF(S295&gt;=200000,"₹2,00,000 or more in cash from this party today: barred, s.186",IF(T295&gt;=200000,"₹2,00,000 or more in cash for this event or order: barred, s.186","OK"))))))))))))))))</f>
        <v/>
      </c>
      <c r="O295">
        <f>IF(F295="","",IFERROR(VLOOKUP(F295,Lists!$A$2:$B$22,2,FALSE),"?"))</f>
        <v/>
      </c>
      <c r="P295">
        <f>IF(OR(O295&lt;&gt;"E",N(I295)=0),0,SUMIFS($I$16:$I$315,$B$16:$B$315,B295,$D$16:$D$315,D295,$O$16:$O$315,"E"))</f>
        <v/>
      </c>
      <c r="Q295">
        <f>IF(OR(O295&lt;&gt;"F",N(I295)=0),0,SUMIFS($I$16:$I$315,$B$16:$B$315,B295,$D$16:$D$315,D295,$O$16:$O$315,"F"))</f>
        <v/>
      </c>
      <c r="R295">
        <f>IF(OR(O295&lt;&gt;"A",N(I295)=0),0,SUMIFS($I$16:$I$315,$B$16:$B$315,B295,$D$16:$D$315,D295,$O$16:$O$315,"A"))</f>
        <v/>
      </c>
      <c r="S295">
        <f>IF(OR(O295&lt;&gt;"S",N(G295)=0),0,SUMIFS($G$16:$G$315,$B$16:$B$315,B295,$D$16:$D$315,D295,$O$16:$O$315,"S"))</f>
        <v/>
      </c>
      <c r="T295">
        <f>IF(OR(O295&lt;&gt;"S",E295="",N(G295)=0),0,SUMIFS($G$16:$G$315,$E$16:$E$315,E295,$O$16:$O$315,"S"))</f>
        <v/>
      </c>
      <c r="U295">
        <f>IF(O295="C2",0,N(G295))</f>
        <v/>
      </c>
      <c r="V295">
        <f>IF(O295="C1",0,N(I295))</f>
        <v/>
      </c>
      <c r="W295">
        <f>IF(O295="C1",0,N(H295))</f>
        <v/>
      </c>
      <c r="X295">
        <f>IF(O295="C2",0,N(J295))</f>
        <v/>
      </c>
      <c r="Y295">
        <f>IF(OR(M295="",M295="OK"),0,1)</f>
        <v/>
      </c>
    </row>
    <row r="296">
      <c r="B296" s="21" t="n"/>
      <c r="C296" s="22" t="n"/>
      <c r="D296" s="14" t="n"/>
      <c r="E296" s="22" t="n"/>
      <c r="F296" s="14" t="n"/>
      <c r="G296" s="23" t="n"/>
      <c r="H296" s="23" t="n"/>
      <c r="I296" s="23" t="n"/>
      <c r="J296" s="23" t="n"/>
      <c r="K296" s="24">
        <f>IF(COUNT(G296:J296)=0,"",N($E$8)+SUM(G$16:G296)-SUM(I$16:I296))</f>
        <v/>
      </c>
      <c r="L296" s="24">
        <f>IF(COUNT(G296:J296)=0,"",N($E$9)+SUM(H$16:H296)-SUM(J$16:J296))</f>
        <v/>
      </c>
      <c r="M296" s="25">
        <f>IF(COUNT(G296:J296)=0,"",IF(B296="","Enter the date",IF(D296="","Enter who was paid or who paid",IF(F296="","Pick a head of account",IF(O296="?","Pick a head from the list",IF(AND(O296&lt;&gt;"C1",O296&lt;&gt;"C2",N(G296)+N(H296)&gt;0,N(I296)+N(J296)&gt;0),"Put money in and money out on separate rows",IF(K296&lt;0,"Cash in hand below zero: an entry is missing or wrong",IF(AND(O296="C1",ROUND(N(I296)-N(H296),2)&lt;&gt;0),"Cash deposited: cash out and bank in should be equal",IF(AND(O296="C2",ROUND(N(J296)-N(G296),2)&lt;&gt;0),"Cash withdrawn: bank out and cash in should be equal",IF(P296&gt;10000,"Cash paid to this party today is over ₹10,000: not deductible, s.36(4)",IF(Q296&gt;35000,"Cash freight to this transporter today is over ₹35,000: not deductible, s.36(6)",IF(R296&gt;10000,"Asset paid in cash over ₹10,000 today: left out of its cost, s.39(2)",IF(AND(O296="T",N(G296)&gt;=20000),"Loan of ₹20,000 or more taken in cash: barred, s.185",IF(AND(O296="L",N(I296)&gt;=20000),"Loan of ₹20,000 or more repaid in cash: barred, s.188",IF(S296&gt;=200000,"₹2,00,000 or more in cash from this party today: barred, s.186",IF(T296&gt;=200000,"₹2,00,000 or more in cash for this event or order: barred, s.186","OK"))))))))))))))))</f>
        <v/>
      </c>
      <c r="O296">
        <f>IF(F296="","",IFERROR(VLOOKUP(F296,Lists!$A$2:$B$22,2,FALSE),"?"))</f>
        <v/>
      </c>
      <c r="P296">
        <f>IF(OR(O296&lt;&gt;"E",N(I296)=0),0,SUMIFS($I$16:$I$315,$B$16:$B$315,B296,$D$16:$D$315,D296,$O$16:$O$315,"E"))</f>
        <v/>
      </c>
      <c r="Q296">
        <f>IF(OR(O296&lt;&gt;"F",N(I296)=0),0,SUMIFS($I$16:$I$315,$B$16:$B$315,B296,$D$16:$D$315,D296,$O$16:$O$315,"F"))</f>
        <v/>
      </c>
      <c r="R296">
        <f>IF(OR(O296&lt;&gt;"A",N(I296)=0),0,SUMIFS($I$16:$I$315,$B$16:$B$315,B296,$D$16:$D$315,D296,$O$16:$O$315,"A"))</f>
        <v/>
      </c>
      <c r="S296">
        <f>IF(OR(O296&lt;&gt;"S",N(G296)=0),0,SUMIFS($G$16:$G$315,$B$16:$B$315,B296,$D$16:$D$315,D296,$O$16:$O$315,"S"))</f>
        <v/>
      </c>
      <c r="T296">
        <f>IF(OR(O296&lt;&gt;"S",E296="",N(G296)=0),0,SUMIFS($G$16:$G$315,$E$16:$E$315,E296,$O$16:$O$315,"S"))</f>
        <v/>
      </c>
      <c r="U296">
        <f>IF(O296="C2",0,N(G296))</f>
        <v/>
      </c>
      <c r="V296">
        <f>IF(O296="C1",0,N(I296))</f>
        <v/>
      </c>
      <c r="W296">
        <f>IF(O296="C1",0,N(H296))</f>
        <v/>
      </c>
      <c r="X296">
        <f>IF(O296="C2",0,N(J296))</f>
        <v/>
      </c>
      <c r="Y296">
        <f>IF(OR(M296="",M296="OK"),0,1)</f>
        <v/>
      </c>
    </row>
    <row r="297">
      <c r="B297" s="21" t="n"/>
      <c r="C297" s="22" t="n"/>
      <c r="D297" s="14" t="n"/>
      <c r="E297" s="22" t="n"/>
      <c r="F297" s="14" t="n"/>
      <c r="G297" s="23" t="n"/>
      <c r="H297" s="23" t="n"/>
      <c r="I297" s="23" t="n"/>
      <c r="J297" s="23" t="n"/>
      <c r="K297" s="24">
        <f>IF(COUNT(G297:J297)=0,"",N($E$8)+SUM(G$16:G297)-SUM(I$16:I297))</f>
        <v/>
      </c>
      <c r="L297" s="24">
        <f>IF(COUNT(G297:J297)=0,"",N($E$9)+SUM(H$16:H297)-SUM(J$16:J297))</f>
        <v/>
      </c>
      <c r="M297" s="25">
        <f>IF(COUNT(G297:J297)=0,"",IF(B297="","Enter the date",IF(D297="","Enter who was paid or who paid",IF(F297="","Pick a head of account",IF(O297="?","Pick a head from the list",IF(AND(O297&lt;&gt;"C1",O297&lt;&gt;"C2",N(G297)+N(H297)&gt;0,N(I297)+N(J297)&gt;0),"Put money in and money out on separate rows",IF(K297&lt;0,"Cash in hand below zero: an entry is missing or wrong",IF(AND(O297="C1",ROUND(N(I297)-N(H297),2)&lt;&gt;0),"Cash deposited: cash out and bank in should be equal",IF(AND(O297="C2",ROUND(N(J297)-N(G297),2)&lt;&gt;0),"Cash withdrawn: bank out and cash in should be equal",IF(P297&gt;10000,"Cash paid to this party today is over ₹10,000: not deductible, s.36(4)",IF(Q297&gt;35000,"Cash freight to this transporter today is over ₹35,000: not deductible, s.36(6)",IF(R297&gt;10000,"Asset paid in cash over ₹10,000 today: left out of its cost, s.39(2)",IF(AND(O297="T",N(G297)&gt;=20000),"Loan of ₹20,000 or more taken in cash: barred, s.185",IF(AND(O297="L",N(I297)&gt;=20000),"Loan of ₹20,000 or more repaid in cash: barred, s.188",IF(S297&gt;=200000,"₹2,00,000 or more in cash from this party today: barred, s.186",IF(T297&gt;=200000,"₹2,00,000 or more in cash for this event or order: barred, s.186","OK"))))))))))))))))</f>
        <v/>
      </c>
      <c r="O297">
        <f>IF(F297="","",IFERROR(VLOOKUP(F297,Lists!$A$2:$B$22,2,FALSE),"?"))</f>
        <v/>
      </c>
      <c r="P297">
        <f>IF(OR(O297&lt;&gt;"E",N(I297)=0),0,SUMIFS($I$16:$I$315,$B$16:$B$315,B297,$D$16:$D$315,D297,$O$16:$O$315,"E"))</f>
        <v/>
      </c>
      <c r="Q297">
        <f>IF(OR(O297&lt;&gt;"F",N(I297)=0),0,SUMIFS($I$16:$I$315,$B$16:$B$315,B297,$D$16:$D$315,D297,$O$16:$O$315,"F"))</f>
        <v/>
      </c>
      <c r="R297">
        <f>IF(OR(O297&lt;&gt;"A",N(I297)=0),0,SUMIFS($I$16:$I$315,$B$16:$B$315,B297,$D$16:$D$315,D297,$O$16:$O$315,"A"))</f>
        <v/>
      </c>
      <c r="S297">
        <f>IF(OR(O297&lt;&gt;"S",N(G297)=0),0,SUMIFS($G$16:$G$315,$B$16:$B$315,B297,$D$16:$D$315,D297,$O$16:$O$315,"S"))</f>
        <v/>
      </c>
      <c r="T297">
        <f>IF(OR(O297&lt;&gt;"S",E297="",N(G297)=0),0,SUMIFS($G$16:$G$315,$E$16:$E$315,E297,$O$16:$O$315,"S"))</f>
        <v/>
      </c>
      <c r="U297">
        <f>IF(O297="C2",0,N(G297))</f>
        <v/>
      </c>
      <c r="V297">
        <f>IF(O297="C1",0,N(I297))</f>
        <v/>
      </c>
      <c r="W297">
        <f>IF(O297="C1",0,N(H297))</f>
        <v/>
      </c>
      <c r="X297">
        <f>IF(O297="C2",0,N(J297))</f>
        <v/>
      </c>
      <c r="Y297">
        <f>IF(OR(M297="",M297="OK"),0,1)</f>
        <v/>
      </c>
    </row>
    <row r="298">
      <c r="B298" s="21" t="n"/>
      <c r="C298" s="22" t="n"/>
      <c r="D298" s="14" t="n"/>
      <c r="E298" s="22" t="n"/>
      <c r="F298" s="14" t="n"/>
      <c r="G298" s="23" t="n"/>
      <c r="H298" s="23" t="n"/>
      <c r="I298" s="23" t="n"/>
      <c r="J298" s="23" t="n"/>
      <c r="K298" s="24">
        <f>IF(COUNT(G298:J298)=0,"",N($E$8)+SUM(G$16:G298)-SUM(I$16:I298))</f>
        <v/>
      </c>
      <c r="L298" s="24">
        <f>IF(COUNT(G298:J298)=0,"",N($E$9)+SUM(H$16:H298)-SUM(J$16:J298))</f>
        <v/>
      </c>
      <c r="M298" s="25">
        <f>IF(COUNT(G298:J298)=0,"",IF(B298="","Enter the date",IF(D298="","Enter who was paid or who paid",IF(F298="","Pick a head of account",IF(O298="?","Pick a head from the list",IF(AND(O298&lt;&gt;"C1",O298&lt;&gt;"C2",N(G298)+N(H298)&gt;0,N(I298)+N(J298)&gt;0),"Put money in and money out on separate rows",IF(K298&lt;0,"Cash in hand below zero: an entry is missing or wrong",IF(AND(O298="C1",ROUND(N(I298)-N(H298),2)&lt;&gt;0),"Cash deposited: cash out and bank in should be equal",IF(AND(O298="C2",ROUND(N(J298)-N(G298),2)&lt;&gt;0),"Cash withdrawn: bank out and cash in should be equal",IF(P298&gt;10000,"Cash paid to this party today is over ₹10,000: not deductible, s.36(4)",IF(Q298&gt;35000,"Cash freight to this transporter today is over ₹35,000: not deductible, s.36(6)",IF(R298&gt;10000,"Asset paid in cash over ₹10,000 today: left out of its cost, s.39(2)",IF(AND(O298="T",N(G298)&gt;=20000),"Loan of ₹20,000 or more taken in cash: barred, s.185",IF(AND(O298="L",N(I298)&gt;=20000),"Loan of ₹20,000 or more repaid in cash: barred, s.188",IF(S298&gt;=200000,"₹2,00,000 or more in cash from this party today: barred, s.186",IF(T298&gt;=200000,"₹2,00,000 or more in cash for this event or order: barred, s.186","OK"))))))))))))))))</f>
        <v/>
      </c>
      <c r="O298">
        <f>IF(F298="","",IFERROR(VLOOKUP(F298,Lists!$A$2:$B$22,2,FALSE),"?"))</f>
        <v/>
      </c>
      <c r="P298">
        <f>IF(OR(O298&lt;&gt;"E",N(I298)=0),0,SUMIFS($I$16:$I$315,$B$16:$B$315,B298,$D$16:$D$315,D298,$O$16:$O$315,"E"))</f>
        <v/>
      </c>
      <c r="Q298">
        <f>IF(OR(O298&lt;&gt;"F",N(I298)=0),0,SUMIFS($I$16:$I$315,$B$16:$B$315,B298,$D$16:$D$315,D298,$O$16:$O$315,"F"))</f>
        <v/>
      </c>
      <c r="R298">
        <f>IF(OR(O298&lt;&gt;"A",N(I298)=0),0,SUMIFS($I$16:$I$315,$B$16:$B$315,B298,$D$16:$D$315,D298,$O$16:$O$315,"A"))</f>
        <v/>
      </c>
      <c r="S298">
        <f>IF(OR(O298&lt;&gt;"S",N(G298)=0),0,SUMIFS($G$16:$G$315,$B$16:$B$315,B298,$D$16:$D$315,D298,$O$16:$O$315,"S"))</f>
        <v/>
      </c>
      <c r="T298">
        <f>IF(OR(O298&lt;&gt;"S",E298="",N(G298)=0),0,SUMIFS($G$16:$G$315,$E$16:$E$315,E298,$O$16:$O$315,"S"))</f>
        <v/>
      </c>
      <c r="U298">
        <f>IF(O298="C2",0,N(G298))</f>
        <v/>
      </c>
      <c r="V298">
        <f>IF(O298="C1",0,N(I298))</f>
        <v/>
      </c>
      <c r="W298">
        <f>IF(O298="C1",0,N(H298))</f>
        <v/>
      </c>
      <c r="X298">
        <f>IF(O298="C2",0,N(J298))</f>
        <v/>
      </c>
      <c r="Y298">
        <f>IF(OR(M298="",M298="OK"),0,1)</f>
        <v/>
      </c>
    </row>
    <row r="299">
      <c r="B299" s="21" t="n"/>
      <c r="C299" s="22" t="n"/>
      <c r="D299" s="14" t="n"/>
      <c r="E299" s="22" t="n"/>
      <c r="F299" s="14" t="n"/>
      <c r="G299" s="23" t="n"/>
      <c r="H299" s="23" t="n"/>
      <c r="I299" s="23" t="n"/>
      <c r="J299" s="23" t="n"/>
      <c r="K299" s="24">
        <f>IF(COUNT(G299:J299)=0,"",N($E$8)+SUM(G$16:G299)-SUM(I$16:I299))</f>
        <v/>
      </c>
      <c r="L299" s="24">
        <f>IF(COUNT(G299:J299)=0,"",N($E$9)+SUM(H$16:H299)-SUM(J$16:J299))</f>
        <v/>
      </c>
      <c r="M299" s="25">
        <f>IF(COUNT(G299:J299)=0,"",IF(B299="","Enter the date",IF(D299="","Enter who was paid or who paid",IF(F299="","Pick a head of account",IF(O299="?","Pick a head from the list",IF(AND(O299&lt;&gt;"C1",O299&lt;&gt;"C2",N(G299)+N(H299)&gt;0,N(I299)+N(J299)&gt;0),"Put money in and money out on separate rows",IF(K299&lt;0,"Cash in hand below zero: an entry is missing or wrong",IF(AND(O299="C1",ROUND(N(I299)-N(H299),2)&lt;&gt;0),"Cash deposited: cash out and bank in should be equal",IF(AND(O299="C2",ROUND(N(J299)-N(G299),2)&lt;&gt;0),"Cash withdrawn: bank out and cash in should be equal",IF(P299&gt;10000,"Cash paid to this party today is over ₹10,000: not deductible, s.36(4)",IF(Q299&gt;35000,"Cash freight to this transporter today is over ₹35,000: not deductible, s.36(6)",IF(R299&gt;10000,"Asset paid in cash over ₹10,000 today: left out of its cost, s.39(2)",IF(AND(O299="T",N(G299)&gt;=20000),"Loan of ₹20,000 or more taken in cash: barred, s.185",IF(AND(O299="L",N(I299)&gt;=20000),"Loan of ₹20,000 or more repaid in cash: barred, s.188",IF(S299&gt;=200000,"₹2,00,000 or more in cash from this party today: barred, s.186",IF(T299&gt;=200000,"₹2,00,000 or more in cash for this event or order: barred, s.186","OK"))))))))))))))))</f>
        <v/>
      </c>
      <c r="O299">
        <f>IF(F299="","",IFERROR(VLOOKUP(F299,Lists!$A$2:$B$22,2,FALSE),"?"))</f>
        <v/>
      </c>
      <c r="P299">
        <f>IF(OR(O299&lt;&gt;"E",N(I299)=0),0,SUMIFS($I$16:$I$315,$B$16:$B$315,B299,$D$16:$D$315,D299,$O$16:$O$315,"E"))</f>
        <v/>
      </c>
      <c r="Q299">
        <f>IF(OR(O299&lt;&gt;"F",N(I299)=0),0,SUMIFS($I$16:$I$315,$B$16:$B$315,B299,$D$16:$D$315,D299,$O$16:$O$315,"F"))</f>
        <v/>
      </c>
      <c r="R299">
        <f>IF(OR(O299&lt;&gt;"A",N(I299)=0),0,SUMIFS($I$16:$I$315,$B$16:$B$315,B299,$D$16:$D$315,D299,$O$16:$O$315,"A"))</f>
        <v/>
      </c>
      <c r="S299">
        <f>IF(OR(O299&lt;&gt;"S",N(G299)=0),0,SUMIFS($G$16:$G$315,$B$16:$B$315,B299,$D$16:$D$315,D299,$O$16:$O$315,"S"))</f>
        <v/>
      </c>
      <c r="T299">
        <f>IF(OR(O299&lt;&gt;"S",E299="",N(G299)=0),0,SUMIFS($G$16:$G$315,$E$16:$E$315,E299,$O$16:$O$315,"S"))</f>
        <v/>
      </c>
      <c r="U299">
        <f>IF(O299="C2",0,N(G299))</f>
        <v/>
      </c>
      <c r="V299">
        <f>IF(O299="C1",0,N(I299))</f>
        <v/>
      </c>
      <c r="W299">
        <f>IF(O299="C1",0,N(H299))</f>
        <v/>
      </c>
      <c r="X299">
        <f>IF(O299="C2",0,N(J299))</f>
        <v/>
      </c>
      <c r="Y299">
        <f>IF(OR(M299="",M299="OK"),0,1)</f>
        <v/>
      </c>
    </row>
    <row r="300">
      <c r="B300" s="21" t="n"/>
      <c r="C300" s="22" t="n"/>
      <c r="D300" s="14" t="n"/>
      <c r="E300" s="22" t="n"/>
      <c r="F300" s="14" t="n"/>
      <c r="G300" s="23" t="n"/>
      <c r="H300" s="23" t="n"/>
      <c r="I300" s="23" t="n"/>
      <c r="J300" s="23" t="n"/>
      <c r="K300" s="24">
        <f>IF(COUNT(G300:J300)=0,"",N($E$8)+SUM(G$16:G300)-SUM(I$16:I300))</f>
        <v/>
      </c>
      <c r="L300" s="24">
        <f>IF(COUNT(G300:J300)=0,"",N($E$9)+SUM(H$16:H300)-SUM(J$16:J300))</f>
        <v/>
      </c>
      <c r="M300" s="25">
        <f>IF(COUNT(G300:J300)=0,"",IF(B300="","Enter the date",IF(D300="","Enter who was paid or who paid",IF(F300="","Pick a head of account",IF(O300="?","Pick a head from the list",IF(AND(O300&lt;&gt;"C1",O300&lt;&gt;"C2",N(G300)+N(H300)&gt;0,N(I300)+N(J300)&gt;0),"Put money in and money out on separate rows",IF(K300&lt;0,"Cash in hand below zero: an entry is missing or wrong",IF(AND(O300="C1",ROUND(N(I300)-N(H300),2)&lt;&gt;0),"Cash deposited: cash out and bank in should be equal",IF(AND(O300="C2",ROUND(N(J300)-N(G300),2)&lt;&gt;0),"Cash withdrawn: bank out and cash in should be equal",IF(P300&gt;10000,"Cash paid to this party today is over ₹10,000: not deductible, s.36(4)",IF(Q300&gt;35000,"Cash freight to this transporter today is over ₹35,000: not deductible, s.36(6)",IF(R300&gt;10000,"Asset paid in cash over ₹10,000 today: left out of its cost, s.39(2)",IF(AND(O300="T",N(G300)&gt;=20000),"Loan of ₹20,000 or more taken in cash: barred, s.185",IF(AND(O300="L",N(I300)&gt;=20000),"Loan of ₹20,000 or more repaid in cash: barred, s.188",IF(S300&gt;=200000,"₹2,00,000 or more in cash from this party today: barred, s.186",IF(T300&gt;=200000,"₹2,00,000 or more in cash for this event or order: barred, s.186","OK"))))))))))))))))</f>
        <v/>
      </c>
      <c r="O300">
        <f>IF(F300="","",IFERROR(VLOOKUP(F300,Lists!$A$2:$B$22,2,FALSE),"?"))</f>
        <v/>
      </c>
      <c r="P300">
        <f>IF(OR(O300&lt;&gt;"E",N(I300)=0),0,SUMIFS($I$16:$I$315,$B$16:$B$315,B300,$D$16:$D$315,D300,$O$16:$O$315,"E"))</f>
        <v/>
      </c>
      <c r="Q300">
        <f>IF(OR(O300&lt;&gt;"F",N(I300)=0),0,SUMIFS($I$16:$I$315,$B$16:$B$315,B300,$D$16:$D$315,D300,$O$16:$O$315,"F"))</f>
        <v/>
      </c>
      <c r="R300">
        <f>IF(OR(O300&lt;&gt;"A",N(I300)=0),0,SUMIFS($I$16:$I$315,$B$16:$B$315,B300,$D$16:$D$315,D300,$O$16:$O$315,"A"))</f>
        <v/>
      </c>
      <c r="S300">
        <f>IF(OR(O300&lt;&gt;"S",N(G300)=0),0,SUMIFS($G$16:$G$315,$B$16:$B$315,B300,$D$16:$D$315,D300,$O$16:$O$315,"S"))</f>
        <v/>
      </c>
      <c r="T300">
        <f>IF(OR(O300&lt;&gt;"S",E300="",N(G300)=0),0,SUMIFS($G$16:$G$315,$E$16:$E$315,E300,$O$16:$O$315,"S"))</f>
        <v/>
      </c>
      <c r="U300">
        <f>IF(O300="C2",0,N(G300))</f>
        <v/>
      </c>
      <c r="V300">
        <f>IF(O300="C1",0,N(I300))</f>
        <v/>
      </c>
      <c r="W300">
        <f>IF(O300="C1",0,N(H300))</f>
        <v/>
      </c>
      <c r="X300">
        <f>IF(O300="C2",0,N(J300))</f>
        <v/>
      </c>
      <c r="Y300">
        <f>IF(OR(M300="",M300="OK"),0,1)</f>
        <v/>
      </c>
    </row>
    <row r="301">
      <c r="B301" s="21" t="n"/>
      <c r="C301" s="22" t="n"/>
      <c r="D301" s="14" t="n"/>
      <c r="E301" s="22" t="n"/>
      <c r="F301" s="14" t="n"/>
      <c r="G301" s="23" t="n"/>
      <c r="H301" s="23" t="n"/>
      <c r="I301" s="23" t="n"/>
      <c r="J301" s="23" t="n"/>
      <c r="K301" s="24">
        <f>IF(COUNT(G301:J301)=0,"",N($E$8)+SUM(G$16:G301)-SUM(I$16:I301))</f>
        <v/>
      </c>
      <c r="L301" s="24">
        <f>IF(COUNT(G301:J301)=0,"",N($E$9)+SUM(H$16:H301)-SUM(J$16:J301))</f>
        <v/>
      </c>
      <c r="M301" s="25">
        <f>IF(COUNT(G301:J301)=0,"",IF(B301="","Enter the date",IF(D301="","Enter who was paid or who paid",IF(F301="","Pick a head of account",IF(O301="?","Pick a head from the list",IF(AND(O301&lt;&gt;"C1",O301&lt;&gt;"C2",N(G301)+N(H301)&gt;0,N(I301)+N(J301)&gt;0),"Put money in and money out on separate rows",IF(K301&lt;0,"Cash in hand below zero: an entry is missing or wrong",IF(AND(O301="C1",ROUND(N(I301)-N(H301),2)&lt;&gt;0),"Cash deposited: cash out and bank in should be equal",IF(AND(O301="C2",ROUND(N(J301)-N(G301),2)&lt;&gt;0),"Cash withdrawn: bank out and cash in should be equal",IF(P301&gt;10000,"Cash paid to this party today is over ₹10,000: not deductible, s.36(4)",IF(Q301&gt;35000,"Cash freight to this transporter today is over ₹35,000: not deductible, s.36(6)",IF(R301&gt;10000,"Asset paid in cash over ₹10,000 today: left out of its cost, s.39(2)",IF(AND(O301="T",N(G301)&gt;=20000),"Loan of ₹20,000 or more taken in cash: barred, s.185",IF(AND(O301="L",N(I301)&gt;=20000),"Loan of ₹20,000 or more repaid in cash: barred, s.188",IF(S301&gt;=200000,"₹2,00,000 or more in cash from this party today: barred, s.186",IF(T301&gt;=200000,"₹2,00,000 or more in cash for this event or order: barred, s.186","OK"))))))))))))))))</f>
        <v/>
      </c>
      <c r="O301">
        <f>IF(F301="","",IFERROR(VLOOKUP(F301,Lists!$A$2:$B$22,2,FALSE),"?"))</f>
        <v/>
      </c>
      <c r="P301">
        <f>IF(OR(O301&lt;&gt;"E",N(I301)=0),0,SUMIFS($I$16:$I$315,$B$16:$B$315,B301,$D$16:$D$315,D301,$O$16:$O$315,"E"))</f>
        <v/>
      </c>
      <c r="Q301">
        <f>IF(OR(O301&lt;&gt;"F",N(I301)=0),0,SUMIFS($I$16:$I$315,$B$16:$B$315,B301,$D$16:$D$315,D301,$O$16:$O$315,"F"))</f>
        <v/>
      </c>
      <c r="R301">
        <f>IF(OR(O301&lt;&gt;"A",N(I301)=0),0,SUMIFS($I$16:$I$315,$B$16:$B$315,B301,$D$16:$D$315,D301,$O$16:$O$315,"A"))</f>
        <v/>
      </c>
      <c r="S301">
        <f>IF(OR(O301&lt;&gt;"S",N(G301)=0),0,SUMIFS($G$16:$G$315,$B$16:$B$315,B301,$D$16:$D$315,D301,$O$16:$O$315,"S"))</f>
        <v/>
      </c>
      <c r="T301">
        <f>IF(OR(O301&lt;&gt;"S",E301="",N(G301)=0),0,SUMIFS($G$16:$G$315,$E$16:$E$315,E301,$O$16:$O$315,"S"))</f>
        <v/>
      </c>
      <c r="U301">
        <f>IF(O301="C2",0,N(G301))</f>
        <v/>
      </c>
      <c r="V301">
        <f>IF(O301="C1",0,N(I301))</f>
        <v/>
      </c>
      <c r="W301">
        <f>IF(O301="C1",0,N(H301))</f>
        <v/>
      </c>
      <c r="X301">
        <f>IF(O301="C2",0,N(J301))</f>
        <v/>
      </c>
      <c r="Y301">
        <f>IF(OR(M301="",M301="OK"),0,1)</f>
        <v/>
      </c>
    </row>
    <row r="302">
      <c r="B302" s="21" t="n"/>
      <c r="C302" s="22" t="n"/>
      <c r="D302" s="14" t="n"/>
      <c r="E302" s="22" t="n"/>
      <c r="F302" s="14" t="n"/>
      <c r="G302" s="23" t="n"/>
      <c r="H302" s="23" t="n"/>
      <c r="I302" s="23" t="n"/>
      <c r="J302" s="23" t="n"/>
      <c r="K302" s="24">
        <f>IF(COUNT(G302:J302)=0,"",N($E$8)+SUM(G$16:G302)-SUM(I$16:I302))</f>
        <v/>
      </c>
      <c r="L302" s="24">
        <f>IF(COUNT(G302:J302)=0,"",N($E$9)+SUM(H$16:H302)-SUM(J$16:J302))</f>
        <v/>
      </c>
      <c r="M302" s="25">
        <f>IF(COUNT(G302:J302)=0,"",IF(B302="","Enter the date",IF(D302="","Enter who was paid or who paid",IF(F302="","Pick a head of account",IF(O302="?","Pick a head from the list",IF(AND(O302&lt;&gt;"C1",O302&lt;&gt;"C2",N(G302)+N(H302)&gt;0,N(I302)+N(J302)&gt;0),"Put money in and money out on separate rows",IF(K302&lt;0,"Cash in hand below zero: an entry is missing or wrong",IF(AND(O302="C1",ROUND(N(I302)-N(H302),2)&lt;&gt;0),"Cash deposited: cash out and bank in should be equal",IF(AND(O302="C2",ROUND(N(J302)-N(G302),2)&lt;&gt;0),"Cash withdrawn: bank out and cash in should be equal",IF(P302&gt;10000,"Cash paid to this party today is over ₹10,000: not deductible, s.36(4)",IF(Q302&gt;35000,"Cash freight to this transporter today is over ₹35,000: not deductible, s.36(6)",IF(R302&gt;10000,"Asset paid in cash over ₹10,000 today: left out of its cost, s.39(2)",IF(AND(O302="T",N(G302)&gt;=20000),"Loan of ₹20,000 or more taken in cash: barred, s.185",IF(AND(O302="L",N(I302)&gt;=20000),"Loan of ₹20,000 or more repaid in cash: barred, s.188",IF(S302&gt;=200000,"₹2,00,000 or more in cash from this party today: barred, s.186",IF(T302&gt;=200000,"₹2,00,000 or more in cash for this event or order: barred, s.186","OK"))))))))))))))))</f>
        <v/>
      </c>
      <c r="O302">
        <f>IF(F302="","",IFERROR(VLOOKUP(F302,Lists!$A$2:$B$22,2,FALSE),"?"))</f>
        <v/>
      </c>
      <c r="P302">
        <f>IF(OR(O302&lt;&gt;"E",N(I302)=0),0,SUMIFS($I$16:$I$315,$B$16:$B$315,B302,$D$16:$D$315,D302,$O$16:$O$315,"E"))</f>
        <v/>
      </c>
      <c r="Q302">
        <f>IF(OR(O302&lt;&gt;"F",N(I302)=0),0,SUMIFS($I$16:$I$315,$B$16:$B$315,B302,$D$16:$D$315,D302,$O$16:$O$315,"F"))</f>
        <v/>
      </c>
      <c r="R302">
        <f>IF(OR(O302&lt;&gt;"A",N(I302)=0),0,SUMIFS($I$16:$I$315,$B$16:$B$315,B302,$D$16:$D$315,D302,$O$16:$O$315,"A"))</f>
        <v/>
      </c>
      <c r="S302">
        <f>IF(OR(O302&lt;&gt;"S",N(G302)=0),0,SUMIFS($G$16:$G$315,$B$16:$B$315,B302,$D$16:$D$315,D302,$O$16:$O$315,"S"))</f>
        <v/>
      </c>
      <c r="T302">
        <f>IF(OR(O302&lt;&gt;"S",E302="",N(G302)=0),0,SUMIFS($G$16:$G$315,$E$16:$E$315,E302,$O$16:$O$315,"S"))</f>
        <v/>
      </c>
      <c r="U302">
        <f>IF(O302="C2",0,N(G302))</f>
        <v/>
      </c>
      <c r="V302">
        <f>IF(O302="C1",0,N(I302))</f>
        <v/>
      </c>
      <c r="W302">
        <f>IF(O302="C1",0,N(H302))</f>
        <v/>
      </c>
      <c r="X302">
        <f>IF(O302="C2",0,N(J302))</f>
        <v/>
      </c>
      <c r="Y302">
        <f>IF(OR(M302="",M302="OK"),0,1)</f>
        <v/>
      </c>
    </row>
    <row r="303">
      <c r="B303" s="21" t="n"/>
      <c r="C303" s="22" t="n"/>
      <c r="D303" s="14" t="n"/>
      <c r="E303" s="22" t="n"/>
      <c r="F303" s="14" t="n"/>
      <c r="G303" s="23" t="n"/>
      <c r="H303" s="23" t="n"/>
      <c r="I303" s="23" t="n"/>
      <c r="J303" s="23" t="n"/>
      <c r="K303" s="24">
        <f>IF(COUNT(G303:J303)=0,"",N($E$8)+SUM(G$16:G303)-SUM(I$16:I303))</f>
        <v/>
      </c>
      <c r="L303" s="24">
        <f>IF(COUNT(G303:J303)=0,"",N($E$9)+SUM(H$16:H303)-SUM(J$16:J303))</f>
        <v/>
      </c>
      <c r="M303" s="25">
        <f>IF(COUNT(G303:J303)=0,"",IF(B303="","Enter the date",IF(D303="","Enter who was paid or who paid",IF(F303="","Pick a head of account",IF(O303="?","Pick a head from the list",IF(AND(O303&lt;&gt;"C1",O303&lt;&gt;"C2",N(G303)+N(H303)&gt;0,N(I303)+N(J303)&gt;0),"Put money in and money out on separate rows",IF(K303&lt;0,"Cash in hand below zero: an entry is missing or wrong",IF(AND(O303="C1",ROUND(N(I303)-N(H303),2)&lt;&gt;0),"Cash deposited: cash out and bank in should be equal",IF(AND(O303="C2",ROUND(N(J303)-N(G303),2)&lt;&gt;0),"Cash withdrawn: bank out and cash in should be equal",IF(P303&gt;10000,"Cash paid to this party today is over ₹10,000: not deductible, s.36(4)",IF(Q303&gt;35000,"Cash freight to this transporter today is over ₹35,000: not deductible, s.36(6)",IF(R303&gt;10000,"Asset paid in cash over ₹10,000 today: left out of its cost, s.39(2)",IF(AND(O303="T",N(G303)&gt;=20000),"Loan of ₹20,000 or more taken in cash: barred, s.185",IF(AND(O303="L",N(I303)&gt;=20000),"Loan of ₹20,000 or more repaid in cash: barred, s.188",IF(S303&gt;=200000,"₹2,00,000 or more in cash from this party today: barred, s.186",IF(T303&gt;=200000,"₹2,00,000 or more in cash for this event or order: barred, s.186","OK"))))))))))))))))</f>
        <v/>
      </c>
      <c r="O303">
        <f>IF(F303="","",IFERROR(VLOOKUP(F303,Lists!$A$2:$B$22,2,FALSE),"?"))</f>
        <v/>
      </c>
      <c r="P303">
        <f>IF(OR(O303&lt;&gt;"E",N(I303)=0),0,SUMIFS($I$16:$I$315,$B$16:$B$315,B303,$D$16:$D$315,D303,$O$16:$O$315,"E"))</f>
        <v/>
      </c>
      <c r="Q303">
        <f>IF(OR(O303&lt;&gt;"F",N(I303)=0),0,SUMIFS($I$16:$I$315,$B$16:$B$315,B303,$D$16:$D$315,D303,$O$16:$O$315,"F"))</f>
        <v/>
      </c>
      <c r="R303">
        <f>IF(OR(O303&lt;&gt;"A",N(I303)=0),0,SUMIFS($I$16:$I$315,$B$16:$B$315,B303,$D$16:$D$315,D303,$O$16:$O$315,"A"))</f>
        <v/>
      </c>
      <c r="S303">
        <f>IF(OR(O303&lt;&gt;"S",N(G303)=0),0,SUMIFS($G$16:$G$315,$B$16:$B$315,B303,$D$16:$D$315,D303,$O$16:$O$315,"S"))</f>
        <v/>
      </c>
      <c r="T303">
        <f>IF(OR(O303&lt;&gt;"S",E303="",N(G303)=0),0,SUMIFS($G$16:$G$315,$E$16:$E$315,E303,$O$16:$O$315,"S"))</f>
        <v/>
      </c>
      <c r="U303">
        <f>IF(O303="C2",0,N(G303))</f>
        <v/>
      </c>
      <c r="V303">
        <f>IF(O303="C1",0,N(I303))</f>
        <v/>
      </c>
      <c r="W303">
        <f>IF(O303="C1",0,N(H303))</f>
        <v/>
      </c>
      <c r="X303">
        <f>IF(O303="C2",0,N(J303))</f>
        <v/>
      </c>
      <c r="Y303">
        <f>IF(OR(M303="",M303="OK"),0,1)</f>
        <v/>
      </c>
    </row>
    <row r="304">
      <c r="B304" s="21" t="n"/>
      <c r="C304" s="22" t="n"/>
      <c r="D304" s="14" t="n"/>
      <c r="E304" s="22" t="n"/>
      <c r="F304" s="14" t="n"/>
      <c r="G304" s="23" t="n"/>
      <c r="H304" s="23" t="n"/>
      <c r="I304" s="23" t="n"/>
      <c r="J304" s="23" t="n"/>
      <c r="K304" s="24">
        <f>IF(COUNT(G304:J304)=0,"",N($E$8)+SUM(G$16:G304)-SUM(I$16:I304))</f>
        <v/>
      </c>
      <c r="L304" s="24">
        <f>IF(COUNT(G304:J304)=0,"",N($E$9)+SUM(H$16:H304)-SUM(J$16:J304))</f>
        <v/>
      </c>
      <c r="M304" s="25">
        <f>IF(COUNT(G304:J304)=0,"",IF(B304="","Enter the date",IF(D304="","Enter who was paid or who paid",IF(F304="","Pick a head of account",IF(O304="?","Pick a head from the list",IF(AND(O304&lt;&gt;"C1",O304&lt;&gt;"C2",N(G304)+N(H304)&gt;0,N(I304)+N(J304)&gt;0),"Put money in and money out on separate rows",IF(K304&lt;0,"Cash in hand below zero: an entry is missing or wrong",IF(AND(O304="C1",ROUND(N(I304)-N(H304),2)&lt;&gt;0),"Cash deposited: cash out and bank in should be equal",IF(AND(O304="C2",ROUND(N(J304)-N(G304),2)&lt;&gt;0),"Cash withdrawn: bank out and cash in should be equal",IF(P304&gt;10000,"Cash paid to this party today is over ₹10,000: not deductible, s.36(4)",IF(Q304&gt;35000,"Cash freight to this transporter today is over ₹35,000: not deductible, s.36(6)",IF(R304&gt;10000,"Asset paid in cash over ₹10,000 today: left out of its cost, s.39(2)",IF(AND(O304="T",N(G304)&gt;=20000),"Loan of ₹20,000 or more taken in cash: barred, s.185",IF(AND(O304="L",N(I304)&gt;=20000),"Loan of ₹20,000 or more repaid in cash: barred, s.188",IF(S304&gt;=200000,"₹2,00,000 or more in cash from this party today: barred, s.186",IF(T304&gt;=200000,"₹2,00,000 or more in cash for this event or order: barred, s.186","OK"))))))))))))))))</f>
        <v/>
      </c>
      <c r="O304">
        <f>IF(F304="","",IFERROR(VLOOKUP(F304,Lists!$A$2:$B$22,2,FALSE),"?"))</f>
        <v/>
      </c>
      <c r="P304">
        <f>IF(OR(O304&lt;&gt;"E",N(I304)=0),0,SUMIFS($I$16:$I$315,$B$16:$B$315,B304,$D$16:$D$315,D304,$O$16:$O$315,"E"))</f>
        <v/>
      </c>
      <c r="Q304">
        <f>IF(OR(O304&lt;&gt;"F",N(I304)=0),0,SUMIFS($I$16:$I$315,$B$16:$B$315,B304,$D$16:$D$315,D304,$O$16:$O$315,"F"))</f>
        <v/>
      </c>
      <c r="R304">
        <f>IF(OR(O304&lt;&gt;"A",N(I304)=0),0,SUMIFS($I$16:$I$315,$B$16:$B$315,B304,$D$16:$D$315,D304,$O$16:$O$315,"A"))</f>
        <v/>
      </c>
      <c r="S304">
        <f>IF(OR(O304&lt;&gt;"S",N(G304)=0),0,SUMIFS($G$16:$G$315,$B$16:$B$315,B304,$D$16:$D$315,D304,$O$16:$O$315,"S"))</f>
        <v/>
      </c>
      <c r="T304">
        <f>IF(OR(O304&lt;&gt;"S",E304="",N(G304)=0),0,SUMIFS($G$16:$G$315,$E$16:$E$315,E304,$O$16:$O$315,"S"))</f>
        <v/>
      </c>
      <c r="U304">
        <f>IF(O304="C2",0,N(G304))</f>
        <v/>
      </c>
      <c r="V304">
        <f>IF(O304="C1",0,N(I304))</f>
        <v/>
      </c>
      <c r="W304">
        <f>IF(O304="C1",0,N(H304))</f>
        <v/>
      </c>
      <c r="X304">
        <f>IF(O304="C2",0,N(J304))</f>
        <v/>
      </c>
      <c r="Y304">
        <f>IF(OR(M304="",M304="OK"),0,1)</f>
        <v/>
      </c>
    </row>
    <row r="305">
      <c r="B305" s="21" t="n"/>
      <c r="C305" s="22" t="n"/>
      <c r="D305" s="14" t="n"/>
      <c r="E305" s="22" t="n"/>
      <c r="F305" s="14" t="n"/>
      <c r="G305" s="23" t="n"/>
      <c r="H305" s="23" t="n"/>
      <c r="I305" s="23" t="n"/>
      <c r="J305" s="23" t="n"/>
      <c r="K305" s="24">
        <f>IF(COUNT(G305:J305)=0,"",N($E$8)+SUM(G$16:G305)-SUM(I$16:I305))</f>
        <v/>
      </c>
      <c r="L305" s="24">
        <f>IF(COUNT(G305:J305)=0,"",N($E$9)+SUM(H$16:H305)-SUM(J$16:J305))</f>
        <v/>
      </c>
      <c r="M305" s="25">
        <f>IF(COUNT(G305:J305)=0,"",IF(B305="","Enter the date",IF(D305="","Enter who was paid or who paid",IF(F305="","Pick a head of account",IF(O305="?","Pick a head from the list",IF(AND(O305&lt;&gt;"C1",O305&lt;&gt;"C2",N(G305)+N(H305)&gt;0,N(I305)+N(J305)&gt;0),"Put money in and money out on separate rows",IF(K305&lt;0,"Cash in hand below zero: an entry is missing or wrong",IF(AND(O305="C1",ROUND(N(I305)-N(H305),2)&lt;&gt;0),"Cash deposited: cash out and bank in should be equal",IF(AND(O305="C2",ROUND(N(J305)-N(G305),2)&lt;&gt;0),"Cash withdrawn: bank out and cash in should be equal",IF(P305&gt;10000,"Cash paid to this party today is over ₹10,000: not deductible, s.36(4)",IF(Q305&gt;35000,"Cash freight to this transporter today is over ₹35,000: not deductible, s.36(6)",IF(R305&gt;10000,"Asset paid in cash over ₹10,000 today: left out of its cost, s.39(2)",IF(AND(O305="T",N(G305)&gt;=20000),"Loan of ₹20,000 or more taken in cash: barred, s.185",IF(AND(O305="L",N(I305)&gt;=20000),"Loan of ₹20,000 or more repaid in cash: barred, s.188",IF(S305&gt;=200000,"₹2,00,000 or more in cash from this party today: barred, s.186",IF(T305&gt;=200000,"₹2,00,000 or more in cash for this event or order: barred, s.186","OK"))))))))))))))))</f>
        <v/>
      </c>
      <c r="O305">
        <f>IF(F305="","",IFERROR(VLOOKUP(F305,Lists!$A$2:$B$22,2,FALSE),"?"))</f>
        <v/>
      </c>
      <c r="P305">
        <f>IF(OR(O305&lt;&gt;"E",N(I305)=0),0,SUMIFS($I$16:$I$315,$B$16:$B$315,B305,$D$16:$D$315,D305,$O$16:$O$315,"E"))</f>
        <v/>
      </c>
      <c r="Q305">
        <f>IF(OR(O305&lt;&gt;"F",N(I305)=0),0,SUMIFS($I$16:$I$315,$B$16:$B$315,B305,$D$16:$D$315,D305,$O$16:$O$315,"F"))</f>
        <v/>
      </c>
      <c r="R305">
        <f>IF(OR(O305&lt;&gt;"A",N(I305)=0),0,SUMIFS($I$16:$I$315,$B$16:$B$315,B305,$D$16:$D$315,D305,$O$16:$O$315,"A"))</f>
        <v/>
      </c>
      <c r="S305">
        <f>IF(OR(O305&lt;&gt;"S",N(G305)=0),0,SUMIFS($G$16:$G$315,$B$16:$B$315,B305,$D$16:$D$315,D305,$O$16:$O$315,"S"))</f>
        <v/>
      </c>
      <c r="T305">
        <f>IF(OR(O305&lt;&gt;"S",E305="",N(G305)=0),0,SUMIFS($G$16:$G$315,$E$16:$E$315,E305,$O$16:$O$315,"S"))</f>
        <v/>
      </c>
      <c r="U305">
        <f>IF(O305="C2",0,N(G305))</f>
        <v/>
      </c>
      <c r="V305">
        <f>IF(O305="C1",0,N(I305))</f>
        <v/>
      </c>
      <c r="W305">
        <f>IF(O305="C1",0,N(H305))</f>
        <v/>
      </c>
      <c r="X305">
        <f>IF(O305="C2",0,N(J305))</f>
        <v/>
      </c>
      <c r="Y305">
        <f>IF(OR(M305="",M305="OK"),0,1)</f>
        <v/>
      </c>
    </row>
    <row r="306">
      <c r="B306" s="21" t="n"/>
      <c r="C306" s="22" t="n"/>
      <c r="D306" s="14" t="n"/>
      <c r="E306" s="22" t="n"/>
      <c r="F306" s="14" t="n"/>
      <c r="G306" s="23" t="n"/>
      <c r="H306" s="23" t="n"/>
      <c r="I306" s="23" t="n"/>
      <c r="J306" s="23" t="n"/>
      <c r="K306" s="24">
        <f>IF(COUNT(G306:J306)=0,"",N($E$8)+SUM(G$16:G306)-SUM(I$16:I306))</f>
        <v/>
      </c>
      <c r="L306" s="24">
        <f>IF(COUNT(G306:J306)=0,"",N($E$9)+SUM(H$16:H306)-SUM(J$16:J306))</f>
        <v/>
      </c>
      <c r="M306" s="25">
        <f>IF(COUNT(G306:J306)=0,"",IF(B306="","Enter the date",IF(D306="","Enter who was paid or who paid",IF(F306="","Pick a head of account",IF(O306="?","Pick a head from the list",IF(AND(O306&lt;&gt;"C1",O306&lt;&gt;"C2",N(G306)+N(H306)&gt;0,N(I306)+N(J306)&gt;0),"Put money in and money out on separate rows",IF(K306&lt;0,"Cash in hand below zero: an entry is missing or wrong",IF(AND(O306="C1",ROUND(N(I306)-N(H306),2)&lt;&gt;0),"Cash deposited: cash out and bank in should be equal",IF(AND(O306="C2",ROUND(N(J306)-N(G306),2)&lt;&gt;0),"Cash withdrawn: bank out and cash in should be equal",IF(P306&gt;10000,"Cash paid to this party today is over ₹10,000: not deductible, s.36(4)",IF(Q306&gt;35000,"Cash freight to this transporter today is over ₹35,000: not deductible, s.36(6)",IF(R306&gt;10000,"Asset paid in cash over ₹10,000 today: left out of its cost, s.39(2)",IF(AND(O306="T",N(G306)&gt;=20000),"Loan of ₹20,000 or more taken in cash: barred, s.185",IF(AND(O306="L",N(I306)&gt;=20000),"Loan of ₹20,000 or more repaid in cash: barred, s.188",IF(S306&gt;=200000,"₹2,00,000 or more in cash from this party today: barred, s.186",IF(T306&gt;=200000,"₹2,00,000 or more in cash for this event or order: barred, s.186","OK"))))))))))))))))</f>
        <v/>
      </c>
      <c r="O306">
        <f>IF(F306="","",IFERROR(VLOOKUP(F306,Lists!$A$2:$B$22,2,FALSE),"?"))</f>
        <v/>
      </c>
      <c r="P306">
        <f>IF(OR(O306&lt;&gt;"E",N(I306)=0),0,SUMIFS($I$16:$I$315,$B$16:$B$315,B306,$D$16:$D$315,D306,$O$16:$O$315,"E"))</f>
        <v/>
      </c>
      <c r="Q306">
        <f>IF(OR(O306&lt;&gt;"F",N(I306)=0),0,SUMIFS($I$16:$I$315,$B$16:$B$315,B306,$D$16:$D$315,D306,$O$16:$O$315,"F"))</f>
        <v/>
      </c>
      <c r="R306">
        <f>IF(OR(O306&lt;&gt;"A",N(I306)=0),0,SUMIFS($I$16:$I$315,$B$16:$B$315,B306,$D$16:$D$315,D306,$O$16:$O$315,"A"))</f>
        <v/>
      </c>
      <c r="S306">
        <f>IF(OR(O306&lt;&gt;"S",N(G306)=0),0,SUMIFS($G$16:$G$315,$B$16:$B$315,B306,$D$16:$D$315,D306,$O$16:$O$315,"S"))</f>
        <v/>
      </c>
      <c r="T306">
        <f>IF(OR(O306&lt;&gt;"S",E306="",N(G306)=0),0,SUMIFS($G$16:$G$315,$E$16:$E$315,E306,$O$16:$O$315,"S"))</f>
        <v/>
      </c>
      <c r="U306">
        <f>IF(O306="C2",0,N(G306))</f>
        <v/>
      </c>
      <c r="V306">
        <f>IF(O306="C1",0,N(I306))</f>
        <v/>
      </c>
      <c r="W306">
        <f>IF(O306="C1",0,N(H306))</f>
        <v/>
      </c>
      <c r="X306">
        <f>IF(O306="C2",0,N(J306))</f>
        <v/>
      </c>
      <c r="Y306">
        <f>IF(OR(M306="",M306="OK"),0,1)</f>
        <v/>
      </c>
    </row>
    <row r="307">
      <c r="B307" s="21" t="n"/>
      <c r="C307" s="22" t="n"/>
      <c r="D307" s="14" t="n"/>
      <c r="E307" s="22" t="n"/>
      <c r="F307" s="14" t="n"/>
      <c r="G307" s="23" t="n"/>
      <c r="H307" s="23" t="n"/>
      <c r="I307" s="23" t="n"/>
      <c r="J307" s="23" t="n"/>
      <c r="K307" s="24">
        <f>IF(COUNT(G307:J307)=0,"",N($E$8)+SUM(G$16:G307)-SUM(I$16:I307))</f>
        <v/>
      </c>
      <c r="L307" s="24">
        <f>IF(COUNT(G307:J307)=0,"",N($E$9)+SUM(H$16:H307)-SUM(J$16:J307))</f>
        <v/>
      </c>
      <c r="M307" s="25">
        <f>IF(COUNT(G307:J307)=0,"",IF(B307="","Enter the date",IF(D307="","Enter who was paid or who paid",IF(F307="","Pick a head of account",IF(O307="?","Pick a head from the list",IF(AND(O307&lt;&gt;"C1",O307&lt;&gt;"C2",N(G307)+N(H307)&gt;0,N(I307)+N(J307)&gt;0),"Put money in and money out on separate rows",IF(K307&lt;0,"Cash in hand below zero: an entry is missing or wrong",IF(AND(O307="C1",ROUND(N(I307)-N(H307),2)&lt;&gt;0),"Cash deposited: cash out and bank in should be equal",IF(AND(O307="C2",ROUND(N(J307)-N(G307),2)&lt;&gt;0),"Cash withdrawn: bank out and cash in should be equal",IF(P307&gt;10000,"Cash paid to this party today is over ₹10,000: not deductible, s.36(4)",IF(Q307&gt;35000,"Cash freight to this transporter today is over ₹35,000: not deductible, s.36(6)",IF(R307&gt;10000,"Asset paid in cash over ₹10,000 today: left out of its cost, s.39(2)",IF(AND(O307="T",N(G307)&gt;=20000),"Loan of ₹20,000 or more taken in cash: barred, s.185",IF(AND(O307="L",N(I307)&gt;=20000),"Loan of ₹20,000 or more repaid in cash: barred, s.188",IF(S307&gt;=200000,"₹2,00,000 or more in cash from this party today: barred, s.186",IF(T307&gt;=200000,"₹2,00,000 or more in cash for this event or order: barred, s.186","OK"))))))))))))))))</f>
        <v/>
      </c>
      <c r="O307">
        <f>IF(F307="","",IFERROR(VLOOKUP(F307,Lists!$A$2:$B$22,2,FALSE),"?"))</f>
        <v/>
      </c>
      <c r="P307">
        <f>IF(OR(O307&lt;&gt;"E",N(I307)=0),0,SUMIFS($I$16:$I$315,$B$16:$B$315,B307,$D$16:$D$315,D307,$O$16:$O$315,"E"))</f>
        <v/>
      </c>
      <c r="Q307">
        <f>IF(OR(O307&lt;&gt;"F",N(I307)=0),0,SUMIFS($I$16:$I$315,$B$16:$B$315,B307,$D$16:$D$315,D307,$O$16:$O$315,"F"))</f>
        <v/>
      </c>
      <c r="R307">
        <f>IF(OR(O307&lt;&gt;"A",N(I307)=0),0,SUMIFS($I$16:$I$315,$B$16:$B$315,B307,$D$16:$D$315,D307,$O$16:$O$315,"A"))</f>
        <v/>
      </c>
      <c r="S307">
        <f>IF(OR(O307&lt;&gt;"S",N(G307)=0),0,SUMIFS($G$16:$G$315,$B$16:$B$315,B307,$D$16:$D$315,D307,$O$16:$O$315,"S"))</f>
        <v/>
      </c>
      <c r="T307">
        <f>IF(OR(O307&lt;&gt;"S",E307="",N(G307)=0),0,SUMIFS($G$16:$G$315,$E$16:$E$315,E307,$O$16:$O$315,"S"))</f>
        <v/>
      </c>
      <c r="U307">
        <f>IF(O307="C2",0,N(G307))</f>
        <v/>
      </c>
      <c r="V307">
        <f>IF(O307="C1",0,N(I307))</f>
        <v/>
      </c>
      <c r="W307">
        <f>IF(O307="C1",0,N(H307))</f>
        <v/>
      </c>
      <c r="X307">
        <f>IF(O307="C2",0,N(J307))</f>
        <v/>
      </c>
      <c r="Y307">
        <f>IF(OR(M307="",M307="OK"),0,1)</f>
        <v/>
      </c>
    </row>
    <row r="308">
      <c r="B308" s="21" t="n"/>
      <c r="C308" s="22" t="n"/>
      <c r="D308" s="14" t="n"/>
      <c r="E308" s="22" t="n"/>
      <c r="F308" s="14" t="n"/>
      <c r="G308" s="23" t="n"/>
      <c r="H308" s="23" t="n"/>
      <c r="I308" s="23" t="n"/>
      <c r="J308" s="23" t="n"/>
      <c r="K308" s="24">
        <f>IF(COUNT(G308:J308)=0,"",N($E$8)+SUM(G$16:G308)-SUM(I$16:I308))</f>
        <v/>
      </c>
      <c r="L308" s="24">
        <f>IF(COUNT(G308:J308)=0,"",N($E$9)+SUM(H$16:H308)-SUM(J$16:J308))</f>
        <v/>
      </c>
      <c r="M308" s="25">
        <f>IF(COUNT(G308:J308)=0,"",IF(B308="","Enter the date",IF(D308="","Enter who was paid or who paid",IF(F308="","Pick a head of account",IF(O308="?","Pick a head from the list",IF(AND(O308&lt;&gt;"C1",O308&lt;&gt;"C2",N(G308)+N(H308)&gt;0,N(I308)+N(J308)&gt;0),"Put money in and money out on separate rows",IF(K308&lt;0,"Cash in hand below zero: an entry is missing or wrong",IF(AND(O308="C1",ROUND(N(I308)-N(H308),2)&lt;&gt;0),"Cash deposited: cash out and bank in should be equal",IF(AND(O308="C2",ROUND(N(J308)-N(G308),2)&lt;&gt;0),"Cash withdrawn: bank out and cash in should be equal",IF(P308&gt;10000,"Cash paid to this party today is over ₹10,000: not deductible, s.36(4)",IF(Q308&gt;35000,"Cash freight to this transporter today is over ₹35,000: not deductible, s.36(6)",IF(R308&gt;10000,"Asset paid in cash over ₹10,000 today: left out of its cost, s.39(2)",IF(AND(O308="T",N(G308)&gt;=20000),"Loan of ₹20,000 or more taken in cash: barred, s.185",IF(AND(O308="L",N(I308)&gt;=20000),"Loan of ₹20,000 or more repaid in cash: barred, s.188",IF(S308&gt;=200000,"₹2,00,000 or more in cash from this party today: barred, s.186",IF(T308&gt;=200000,"₹2,00,000 or more in cash for this event or order: barred, s.186","OK"))))))))))))))))</f>
        <v/>
      </c>
      <c r="O308">
        <f>IF(F308="","",IFERROR(VLOOKUP(F308,Lists!$A$2:$B$22,2,FALSE),"?"))</f>
        <v/>
      </c>
      <c r="P308">
        <f>IF(OR(O308&lt;&gt;"E",N(I308)=0),0,SUMIFS($I$16:$I$315,$B$16:$B$315,B308,$D$16:$D$315,D308,$O$16:$O$315,"E"))</f>
        <v/>
      </c>
      <c r="Q308">
        <f>IF(OR(O308&lt;&gt;"F",N(I308)=0),0,SUMIFS($I$16:$I$315,$B$16:$B$315,B308,$D$16:$D$315,D308,$O$16:$O$315,"F"))</f>
        <v/>
      </c>
      <c r="R308">
        <f>IF(OR(O308&lt;&gt;"A",N(I308)=0),0,SUMIFS($I$16:$I$315,$B$16:$B$315,B308,$D$16:$D$315,D308,$O$16:$O$315,"A"))</f>
        <v/>
      </c>
      <c r="S308">
        <f>IF(OR(O308&lt;&gt;"S",N(G308)=0),0,SUMIFS($G$16:$G$315,$B$16:$B$315,B308,$D$16:$D$315,D308,$O$16:$O$315,"S"))</f>
        <v/>
      </c>
      <c r="T308">
        <f>IF(OR(O308&lt;&gt;"S",E308="",N(G308)=0),0,SUMIFS($G$16:$G$315,$E$16:$E$315,E308,$O$16:$O$315,"S"))</f>
        <v/>
      </c>
      <c r="U308">
        <f>IF(O308="C2",0,N(G308))</f>
        <v/>
      </c>
      <c r="V308">
        <f>IF(O308="C1",0,N(I308))</f>
        <v/>
      </c>
      <c r="W308">
        <f>IF(O308="C1",0,N(H308))</f>
        <v/>
      </c>
      <c r="X308">
        <f>IF(O308="C2",0,N(J308))</f>
        <v/>
      </c>
      <c r="Y308">
        <f>IF(OR(M308="",M308="OK"),0,1)</f>
        <v/>
      </c>
    </row>
    <row r="309">
      <c r="B309" s="21" t="n"/>
      <c r="C309" s="22" t="n"/>
      <c r="D309" s="14" t="n"/>
      <c r="E309" s="22" t="n"/>
      <c r="F309" s="14" t="n"/>
      <c r="G309" s="23" t="n"/>
      <c r="H309" s="23" t="n"/>
      <c r="I309" s="23" t="n"/>
      <c r="J309" s="23" t="n"/>
      <c r="K309" s="24">
        <f>IF(COUNT(G309:J309)=0,"",N($E$8)+SUM(G$16:G309)-SUM(I$16:I309))</f>
        <v/>
      </c>
      <c r="L309" s="24">
        <f>IF(COUNT(G309:J309)=0,"",N($E$9)+SUM(H$16:H309)-SUM(J$16:J309))</f>
        <v/>
      </c>
      <c r="M309" s="25">
        <f>IF(COUNT(G309:J309)=0,"",IF(B309="","Enter the date",IF(D309="","Enter who was paid or who paid",IF(F309="","Pick a head of account",IF(O309="?","Pick a head from the list",IF(AND(O309&lt;&gt;"C1",O309&lt;&gt;"C2",N(G309)+N(H309)&gt;0,N(I309)+N(J309)&gt;0),"Put money in and money out on separate rows",IF(K309&lt;0,"Cash in hand below zero: an entry is missing or wrong",IF(AND(O309="C1",ROUND(N(I309)-N(H309),2)&lt;&gt;0),"Cash deposited: cash out and bank in should be equal",IF(AND(O309="C2",ROUND(N(J309)-N(G309),2)&lt;&gt;0),"Cash withdrawn: bank out and cash in should be equal",IF(P309&gt;10000,"Cash paid to this party today is over ₹10,000: not deductible, s.36(4)",IF(Q309&gt;35000,"Cash freight to this transporter today is over ₹35,000: not deductible, s.36(6)",IF(R309&gt;10000,"Asset paid in cash over ₹10,000 today: left out of its cost, s.39(2)",IF(AND(O309="T",N(G309)&gt;=20000),"Loan of ₹20,000 or more taken in cash: barred, s.185",IF(AND(O309="L",N(I309)&gt;=20000),"Loan of ₹20,000 or more repaid in cash: barred, s.188",IF(S309&gt;=200000,"₹2,00,000 or more in cash from this party today: barred, s.186",IF(T309&gt;=200000,"₹2,00,000 or more in cash for this event or order: barred, s.186","OK"))))))))))))))))</f>
        <v/>
      </c>
      <c r="O309">
        <f>IF(F309="","",IFERROR(VLOOKUP(F309,Lists!$A$2:$B$22,2,FALSE),"?"))</f>
        <v/>
      </c>
      <c r="P309">
        <f>IF(OR(O309&lt;&gt;"E",N(I309)=0),0,SUMIFS($I$16:$I$315,$B$16:$B$315,B309,$D$16:$D$315,D309,$O$16:$O$315,"E"))</f>
        <v/>
      </c>
      <c r="Q309">
        <f>IF(OR(O309&lt;&gt;"F",N(I309)=0),0,SUMIFS($I$16:$I$315,$B$16:$B$315,B309,$D$16:$D$315,D309,$O$16:$O$315,"F"))</f>
        <v/>
      </c>
      <c r="R309">
        <f>IF(OR(O309&lt;&gt;"A",N(I309)=0),0,SUMIFS($I$16:$I$315,$B$16:$B$315,B309,$D$16:$D$315,D309,$O$16:$O$315,"A"))</f>
        <v/>
      </c>
      <c r="S309">
        <f>IF(OR(O309&lt;&gt;"S",N(G309)=0),0,SUMIFS($G$16:$G$315,$B$16:$B$315,B309,$D$16:$D$315,D309,$O$16:$O$315,"S"))</f>
        <v/>
      </c>
      <c r="T309">
        <f>IF(OR(O309&lt;&gt;"S",E309="",N(G309)=0),0,SUMIFS($G$16:$G$315,$E$16:$E$315,E309,$O$16:$O$315,"S"))</f>
        <v/>
      </c>
      <c r="U309">
        <f>IF(O309="C2",0,N(G309))</f>
        <v/>
      </c>
      <c r="V309">
        <f>IF(O309="C1",0,N(I309))</f>
        <v/>
      </c>
      <c r="W309">
        <f>IF(O309="C1",0,N(H309))</f>
        <v/>
      </c>
      <c r="X309">
        <f>IF(O309="C2",0,N(J309))</f>
        <v/>
      </c>
      <c r="Y309">
        <f>IF(OR(M309="",M309="OK"),0,1)</f>
        <v/>
      </c>
    </row>
    <row r="310">
      <c r="B310" s="21" t="n"/>
      <c r="C310" s="22" t="n"/>
      <c r="D310" s="14" t="n"/>
      <c r="E310" s="22" t="n"/>
      <c r="F310" s="14" t="n"/>
      <c r="G310" s="23" t="n"/>
      <c r="H310" s="23" t="n"/>
      <c r="I310" s="23" t="n"/>
      <c r="J310" s="23" t="n"/>
      <c r="K310" s="24">
        <f>IF(COUNT(G310:J310)=0,"",N($E$8)+SUM(G$16:G310)-SUM(I$16:I310))</f>
        <v/>
      </c>
      <c r="L310" s="24">
        <f>IF(COUNT(G310:J310)=0,"",N($E$9)+SUM(H$16:H310)-SUM(J$16:J310))</f>
        <v/>
      </c>
      <c r="M310" s="25">
        <f>IF(COUNT(G310:J310)=0,"",IF(B310="","Enter the date",IF(D310="","Enter who was paid or who paid",IF(F310="","Pick a head of account",IF(O310="?","Pick a head from the list",IF(AND(O310&lt;&gt;"C1",O310&lt;&gt;"C2",N(G310)+N(H310)&gt;0,N(I310)+N(J310)&gt;0),"Put money in and money out on separate rows",IF(K310&lt;0,"Cash in hand below zero: an entry is missing or wrong",IF(AND(O310="C1",ROUND(N(I310)-N(H310),2)&lt;&gt;0),"Cash deposited: cash out and bank in should be equal",IF(AND(O310="C2",ROUND(N(J310)-N(G310),2)&lt;&gt;0),"Cash withdrawn: bank out and cash in should be equal",IF(P310&gt;10000,"Cash paid to this party today is over ₹10,000: not deductible, s.36(4)",IF(Q310&gt;35000,"Cash freight to this transporter today is over ₹35,000: not deductible, s.36(6)",IF(R310&gt;10000,"Asset paid in cash over ₹10,000 today: left out of its cost, s.39(2)",IF(AND(O310="T",N(G310)&gt;=20000),"Loan of ₹20,000 or more taken in cash: barred, s.185",IF(AND(O310="L",N(I310)&gt;=20000),"Loan of ₹20,000 or more repaid in cash: barred, s.188",IF(S310&gt;=200000,"₹2,00,000 or more in cash from this party today: barred, s.186",IF(T310&gt;=200000,"₹2,00,000 or more in cash for this event or order: barred, s.186","OK"))))))))))))))))</f>
        <v/>
      </c>
      <c r="O310">
        <f>IF(F310="","",IFERROR(VLOOKUP(F310,Lists!$A$2:$B$22,2,FALSE),"?"))</f>
        <v/>
      </c>
      <c r="P310">
        <f>IF(OR(O310&lt;&gt;"E",N(I310)=0),0,SUMIFS($I$16:$I$315,$B$16:$B$315,B310,$D$16:$D$315,D310,$O$16:$O$315,"E"))</f>
        <v/>
      </c>
      <c r="Q310">
        <f>IF(OR(O310&lt;&gt;"F",N(I310)=0),0,SUMIFS($I$16:$I$315,$B$16:$B$315,B310,$D$16:$D$315,D310,$O$16:$O$315,"F"))</f>
        <v/>
      </c>
      <c r="R310">
        <f>IF(OR(O310&lt;&gt;"A",N(I310)=0),0,SUMIFS($I$16:$I$315,$B$16:$B$315,B310,$D$16:$D$315,D310,$O$16:$O$315,"A"))</f>
        <v/>
      </c>
      <c r="S310">
        <f>IF(OR(O310&lt;&gt;"S",N(G310)=0),0,SUMIFS($G$16:$G$315,$B$16:$B$315,B310,$D$16:$D$315,D310,$O$16:$O$315,"S"))</f>
        <v/>
      </c>
      <c r="T310">
        <f>IF(OR(O310&lt;&gt;"S",E310="",N(G310)=0),0,SUMIFS($G$16:$G$315,$E$16:$E$315,E310,$O$16:$O$315,"S"))</f>
        <v/>
      </c>
      <c r="U310">
        <f>IF(O310="C2",0,N(G310))</f>
        <v/>
      </c>
      <c r="V310">
        <f>IF(O310="C1",0,N(I310))</f>
        <v/>
      </c>
      <c r="W310">
        <f>IF(O310="C1",0,N(H310))</f>
        <v/>
      </c>
      <c r="X310">
        <f>IF(O310="C2",0,N(J310))</f>
        <v/>
      </c>
      <c r="Y310">
        <f>IF(OR(M310="",M310="OK"),0,1)</f>
        <v/>
      </c>
    </row>
    <row r="311">
      <c r="B311" s="21" t="n"/>
      <c r="C311" s="22" t="n"/>
      <c r="D311" s="14" t="n"/>
      <c r="E311" s="22" t="n"/>
      <c r="F311" s="14" t="n"/>
      <c r="G311" s="23" t="n"/>
      <c r="H311" s="23" t="n"/>
      <c r="I311" s="23" t="n"/>
      <c r="J311" s="23" t="n"/>
      <c r="K311" s="24">
        <f>IF(COUNT(G311:J311)=0,"",N($E$8)+SUM(G$16:G311)-SUM(I$16:I311))</f>
        <v/>
      </c>
      <c r="L311" s="24">
        <f>IF(COUNT(G311:J311)=0,"",N($E$9)+SUM(H$16:H311)-SUM(J$16:J311))</f>
        <v/>
      </c>
      <c r="M311" s="25">
        <f>IF(COUNT(G311:J311)=0,"",IF(B311="","Enter the date",IF(D311="","Enter who was paid or who paid",IF(F311="","Pick a head of account",IF(O311="?","Pick a head from the list",IF(AND(O311&lt;&gt;"C1",O311&lt;&gt;"C2",N(G311)+N(H311)&gt;0,N(I311)+N(J311)&gt;0),"Put money in and money out on separate rows",IF(K311&lt;0,"Cash in hand below zero: an entry is missing or wrong",IF(AND(O311="C1",ROUND(N(I311)-N(H311),2)&lt;&gt;0),"Cash deposited: cash out and bank in should be equal",IF(AND(O311="C2",ROUND(N(J311)-N(G311),2)&lt;&gt;0),"Cash withdrawn: bank out and cash in should be equal",IF(P311&gt;10000,"Cash paid to this party today is over ₹10,000: not deductible, s.36(4)",IF(Q311&gt;35000,"Cash freight to this transporter today is over ₹35,000: not deductible, s.36(6)",IF(R311&gt;10000,"Asset paid in cash over ₹10,000 today: left out of its cost, s.39(2)",IF(AND(O311="T",N(G311)&gt;=20000),"Loan of ₹20,000 or more taken in cash: barred, s.185",IF(AND(O311="L",N(I311)&gt;=20000),"Loan of ₹20,000 or more repaid in cash: barred, s.188",IF(S311&gt;=200000,"₹2,00,000 or more in cash from this party today: barred, s.186",IF(T311&gt;=200000,"₹2,00,000 or more in cash for this event or order: barred, s.186","OK"))))))))))))))))</f>
        <v/>
      </c>
      <c r="O311">
        <f>IF(F311="","",IFERROR(VLOOKUP(F311,Lists!$A$2:$B$22,2,FALSE),"?"))</f>
        <v/>
      </c>
      <c r="P311">
        <f>IF(OR(O311&lt;&gt;"E",N(I311)=0),0,SUMIFS($I$16:$I$315,$B$16:$B$315,B311,$D$16:$D$315,D311,$O$16:$O$315,"E"))</f>
        <v/>
      </c>
      <c r="Q311">
        <f>IF(OR(O311&lt;&gt;"F",N(I311)=0),0,SUMIFS($I$16:$I$315,$B$16:$B$315,B311,$D$16:$D$315,D311,$O$16:$O$315,"F"))</f>
        <v/>
      </c>
      <c r="R311">
        <f>IF(OR(O311&lt;&gt;"A",N(I311)=0),0,SUMIFS($I$16:$I$315,$B$16:$B$315,B311,$D$16:$D$315,D311,$O$16:$O$315,"A"))</f>
        <v/>
      </c>
      <c r="S311">
        <f>IF(OR(O311&lt;&gt;"S",N(G311)=0),0,SUMIFS($G$16:$G$315,$B$16:$B$315,B311,$D$16:$D$315,D311,$O$16:$O$315,"S"))</f>
        <v/>
      </c>
      <c r="T311">
        <f>IF(OR(O311&lt;&gt;"S",E311="",N(G311)=0),0,SUMIFS($G$16:$G$315,$E$16:$E$315,E311,$O$16:$O$315,"S"))</f>
        <v/>
      </c>
      <c r="U311">
        <f>IF(O311="C2",0,N(G311))</f>
        <v/>
      </c>
      <c r="V311">
        <f>IF(O311="C1",0,N(I311))</f>
        <v/>
      </c>
      <c r="W311">
        <f>IF(O311="C1",0,N(H311))</f>
        <v/>
      </c>
      <c r="X311">
        <f>IF(O311="C2",0,N(J311))</f>
        <v/>
      </c>
      <c r="Y311">
        <f>IF(OR(M311="",M311="OK"),0,1)</f>
        <v/>
      </c>
    </row>
    <row r="312">
      <c r="B312" s="21" t="n"/>
      <c r="C312" s="22" t="n"/>
      <c r="D312" s="14" t="n"/>
      <c r="E312" s="22" t="n"/>
      <c r="F312" s="14" t="n"/>
      <c r="G312" s="23" t="n"/>
      <c r="H312" s="23" t="n"/>
      <c r="I312" s="23" t="n"/>
      <c r="J312" s="23" t="n"/>
      <c r="K312" s="24">
        <f>IF(COUNT(G312:J312)=0,"",N($E$8)+SUM(G$16:G312)-SUM(I$16:I312))</f>
        <v/>
      </c>
      <c r="L312" s="24">
        <f>IF(COUNT(G312:J312)=0,"",N($E$9)+SUM(H$16:H312)-SUM(J$16:J312))</f>
        <v/>
      </c>
      <c r="M312" s="25">
        <f>IF(COUNT(G312:J312)=0,"",IF(B312="","Enter the date",IF(D312="","Enter who was paid or who paid",IF(F312="","Pick a head of account",IF(O312="?","Pick a head from the list",IF(AND(O312&lt;&gt;"C1",O312&lt;&gt;"C2",N(G312)+N(H312)&gt;0,N(I312)+N(J312)&gt;0),"Put money in and money out on separate rows",IF(K312&lt;0,"Cash in hand below zero: an entry is missing or wrong",IF(AND(O312="C1",ROUND(N(I312)-N(H312),2)&lt;&gt;0),"Cash deposited: cash out and bank in should be equal",IF(AND(O312="C2",ROUND(N(J312)-N(G312),2)&lt;&gt;0),"Cash withdrawn: bank out and cash in should be equal",IF(P312&gt;10000,"Cash paid to this party today is over ₹10,000: not deductible, s.36(4)",IF(Q312&gt;35000,"Cash freight to this transporter today is over ₹35,000: not deductible, s.36(6)",IF(R312&gt;10000,"Asset paid in cash over ₹10,000 today: left out of its cost, s.39(2)",IF(AND(O312="T",N(G312)&gt;=20000),"Loan of ₹20,000 or more taken in cash: barred, s.185",IF(AND(O312="L",N(I312)&gt;=20000),"Loan of ₹20,000 or more repaid in cash: barred, s.188",IF(S312&gt;=200000,"₹2,00,000 or more in cash from this party today: barred, s.186",IF(T312&gt;=200000,"₹2,00,000 or more in cash for this event or order: barred, s.186","OK"))))))))))))))))</f>
        <v/>
      </c>
      <c r="O312">
        <f>IF(F312="","",IFERROR(VLOOKUP(F312,Lists!$A$2:$B$22,2,FALSE),"?"))</f>
        <v/>
      </c>
      <c r="P312">
        <f>IF(OR(O312&lt;&gt;"E",N(I312)=0),0,SUMIFS($I$16:$I$315,$B$16:$B$315,B312,$D$16:$D$315,D312,$O$16:$O$315,"E"))</f>
        <v/>
      </c>
      <c r="Q312">
        <f>IF(OR(O312&lt;&gt;"F",N(I312)=0),0,SUMIFS($I$16:$I$315,$B$16:$B$315,B312,$D$16:$D$315,D312,$O$16:$O$315,"F"))</f>
        <v/>
      </c>
      <c r="R312">
        <f>IF(OR(O312&lt;&gt;"A",N(I312)=0),0,SUMIFS($I$16:$I$315,$B$16:$B$315,B312,$D$16:$D$315,D312,$O$16:$O$315,"A"))</f>
        <v/>
      </c>
      <c r="S312">
        <f>IF(OR(O312&lt;&gt;"S",N(G312)=0),0,SUMIFS($G$16:$G$315,$B$16:$B$315,B312,$D$16:$D$315,D312,$O$16:$O$315,"S"))</f>
        <v/>
      </c>
      <c r="T312">
        <f>IF(OR(O312&lt;&gt;"S",E312="",N(G312)=0),0,SUMIFS($G$16:$G$315,$E$16:$E$315,E312,$O$16:$O$315,"S"))</f>
        <v/>
      </c>
      <c r="U312">
        <f>IF(O312="C2",0,N(G312))</f>
        <v/>
      </c>
      <c r="V312">
        <f>IF(O312="C1",0,N(I312))</f>
        <v/>
      </c>
      <c r="W312">
        <f>IF(O312="C1",0,N(H312))</f>
        <v/>
      </c>
      <c r="X312">
        <f>IF(O312="C2",0,N(J312))</f>
        <v/>
      </c>
      <c r="Y312">
        <f>IF(OR(M312="",M312="OK"),0,1)</f>
        <v/>
      </c>
    </row>
    <row r="313">
      <c r="B313" s="21" t="n"/>
      <c r="C313" s="22" t="n"/>
      <c r="D313" s="14" t="n"/>
      <c r="E313" s="22" t="n"/>
      <c r="F313" s="14" t="n"/>
      <c r="G313" s="23" t="n"/>
      <c r="H313" s="23" t="n"/>
      <c r="I313" s="23" t="n"/>
      <c r="J313" s="23" t="n"/>
      <c r="K313" s="24">
        <f>IF(COUNT(G313:J313)=0,"",N($E$8)+SUM(G$16:G313)-SUM(I$16:I313))</f>
        <v/>
      </c>
      <c r="L313" s="24">
        <f>IF(COUNT(G313:J313)=0,"",N($E$9)+SUM(H$16:H313)-SUM(J$16:J313))</f>
        <v/>
      </c>
      <c r="M313" s="25">
        <f>IF(COUNT(G313:J313)=0,"",IF(B313="","Enter the date",IF(D313="","Enter who was paid or who paid",IF(F313="","Pick a head of account",IF(O313="?","Pick a head from the list",IF(AND(O313&lt;&gt;"C1",O313&lt;&gt;"C2",N(G313)+N(H313)&gt;0,N(I313)+N(J313)&gt;0),"Put money in and money out on separate rows",IF(K313&lt;0,"Cash in hand below zero: an entry is missing or wrong",IF(AND(O313="C1",ROUND(N(I313)-N(H313),2)&lt;&gt;0),"Cash deposited: cash out and bank in should be equal",IF(AND(O313="C2",ROUND(N(J313)-N(G313),2)&lt;&gt;0),"Cash withdrawn: bank out and cash in should be equal",IF(P313&gt;10000,"Cash paid to this party today is over ₹10,000: not deductible, s.36(4)",IF(Q313&gt;35000,"Cash freight to this transporter today is over ₹35,000: not deductible, s.36(6)",IF(R313&gt;10000,"Asset paid in cash over ₹10,000 today: left out of its cost, s.39(2)",IF(AND(O313="T",N(G313)&gt;=20000),"Loan of ₹20,000 or more taken in cash: barred, s.185",IF(AND(O313="L",N(I313)&gt;=20000),"Loan of ₹20,000 or more repaid in cash: barred, s.188",IF(S313&gt;=200000,"₹2,00,000 or more in cash from this party today: barred, s.186",IF(T313&gt;=200000,"₹2,00,000 or more in cash for this event or order: barred, s.186","OK"))))))))))))))))</f>
        <v/>
      </c>
      <c r="O313">
        <f>IF(F313="","",IFERROR(VLOOKUP(F313,Lists!$A$2:$B$22,2,FALSE),"?"))</f>
        <v/>
      </c>
      <c r="P313">
        <f>IF(OR(O313&lt;&gt;"E",N(I313)=0),0,SUMIFS($I$16:$I$315,$B$16:$B$315,B313,$D$16:$D$315,D313,$O$16:$O$315,"E"))</f>
        <v/>
      </c>
      <c r="Q313">
        <f>IF(OR(O313&lt;&gt;"F",N(I313)=0),0,SUMIFS($I$16:$I$315,$B$16:$B$315,B313,$D$16:$D$315,D313,$O$16:$O$315,"F"))</f>
        <v/>
      </c>
      <c r="R313">
        <f>IF(OR(O313&lt;&gt;"A",N(I313)=0),0,SUMIFS($I$16:$I$315,$B$16:$B$315,B313,$D$16:$D$315,D313,$O$16:$O$315,"A"))</f>
        <v/>
      </c>
      <c r="S313">
        <f>IF(OR(O313&lt;&gt;"S",N(G313)=0),0,SUMIFS($G$16:$G$315,$B$16:$B$315,B313,$D$16:$D$315,D313,$O$16:$O$315,"S"))</f>
        <v/>
      </c>
      <c r="T313">
        <f>IF(OR(O313&lt;&gt;"S",E313="",N(G313)=0),0,SUMIFS($G$16:$G$315,$E$16:$E$315,E313,$O$16:$O$315,"S"))</f>
        <v/>
      </c>
      <c r="U313">
        <f>IF(O313="C2",0,N(G313))</f>
        <v/>
      </c>
      <c r="V313">
        <f>IF(O313="C1",0,N(I313))</f>
        <v/>
      </c>
      <c r="W313">
        <f>IF(O313="C1",0,N(H313))</f>
        <v/>
      </c>
      <c r="X313">
        <f>IF(O313="C2",0,N(J313))</f>
        <v/>
      </c>
      <c r="Y313">
        <f>IF(OR(M313="",M313="OK"),0,1)</f>
        <v/>
      </c>
    </row>
    <row r="314">
      <c r="B314" s="21" t="n"/>
      <c r="C314" s="22" t="n"/>
      <c r="D314" s="14" t="n"/>
      <c r="E314" s="22" t="n"/>
      <c r="F314" s="14" t="n"/>
      <c r="G314" s="23" t="n"/>
      <c r="H314" s="23" t="n"/>
      <c r="I314" s="23" t="n"/>
      <c r="J314" s="23" t="n"/>
      <c r="K314" s="24">
        <f>IF(COUNT(G314:J314)=0,"",N($E$8)+SUM(G$16:G314)-SUM(I$16:I314))</f>
        <v/>
      </c>
      <c r="L314" s="24">
        <f>IF(COUNT(G314:J314)=0,"",N($E$9)+SUM(H$16:H314)-SUM(J$16:J314))</f>
        <v/>
      </c>
      <c r="M314" s="25">
        <f>IF(COUNT(G314:J314)=0,"",IF(B314="","Enter the date",IF(D314="","Enter who was paid or who paid",IF(F314="","Pick a head of account",IF(O314="?","Pick a head from the list",IF(AND(O314&lt;&gt;"C1",O314&lt;&gt;"C2",N(G314)+N(H314)&gt;0,N(I314)+N(J314)&gt;0),"Put money in and money out on separate rows",IF(K314&lt;0,"Cash in hand below zero: an entry is missing or wrong",IF(AND(O314="C1",ROUND(N(I314)-N(H314),2)&lt;&gt;0),"Cash deposited: cash out and bank in should be equal",IF(AND(O314="C2",ROUND(N(J314)-N(G314),2)&lt;&gt;0),"Cash withdrawn: bank out and cash in should be equal",IF(P314&gt;10000,"Cash paid to this party today is over ₹10,000: not deductible, s.36(4)",IF(Q314&gt;35000,"Cash freight to this transporter today is over ₹35,000: not deductible, s.36(6)",IF(R314&gt;10000,"Asset paid in cash over ₹10,000 today: left out of its cost, s.39(2)",IF(AND(O314="T",N(G314)&gt;=20000),"Loan of ₹20,000 or more taken in cash: barred, s.185",IF(AND(O314="L",N(I314)&gt;=20000),"Loan of ₹20,000 or more repaid in cash: barred, s.188",IF(S314&gt;=200000,"₹2,00,000 or more in cash from this party today: barred, s.186",IF(T314&gt;=200000,"₹2,00,000 or more in cash for this event or order: barred, s.186","OK"))))))))))))))))</f>
        <v/>
      </c>
      <c r="O314">
        <f>IF(F314="","",IFERROR(VLOOKUP(F314,Lists!$A$2:$B$22,2,FALSE),"?"))</f>
        <v/>
      </c>
      <c r="P314">
        <f>IF(OR(O314&lt;&gt;"E",N(I314)=0),0,SUMIFS($I$16:$I$315,$B$16:$B$315,B314,$D$16:$D$315,D314,$O$16:$O$315,"E"))</f>
        <v/>
      </c>
      <c r="Q314">
        <f>IF(OR(O314&lt;&gt;"F",N(I314)=0),0,SUMIFS($I$16:$I$315,$B$16:$B$315,B314,$D$16:$D$315,D314,$O$16:$O$315,"F"))</f>
        <v/>
      </c>
      <c r="R314">
        <f>IF(OR(O314&lt;&gt;"A",N(I314)=0),0,SUMIFS($I$16:$I$315,$B$16:$B$315,B314,$D$16:$D$315,D314,$O$16:$O$315,"A"))</f>
        <v/>
      </c>
      <c r="S314">
        <f>IF(OR(O314&lt;&gt;"S",N(G314)=0),0,SUMIFS($G$16:$G$315,$B$16:$B$315,B314,$D$16:$D$315,D314,$O$16:$O$315,"S"))</f>
        <v/>
      </c>
      <c r="T314">
        <f>IF(OR(O314&lt;&gt;"S",E314="",N(G314)=0),0,SUMIFS($G$16:$G$315,$E$16:$E$315,E314,$O$16:$O$315,"S"))</f>
        <v/>
      </c>
      <c r="U314">
        <f>IF(O314="C2",0,N(G314))</f>
        <v/>
      </c>
      <c r="V314">
        <f>IF(O314="C1",0,N(I314))</f>
        <v/>
      </c>
      <c r="W314">
        <f>IF(O314="C1",0,N(H314))</f>
        <v/>
      </c>
      <c r="X314">
        <f>IF(O314="C2",0,N(J314))</f>
        <v/>
      </c>
      <c r="Y314">
        <f>IF(OR(M314="",M314="OK"),0,1)</f>
        <v/>
      </c>
    </row>
    <row r="315">
      <c r="B315" s="21" t="n"/>
      <c r="C315" s="22" t="n"/>
      <c r="D315" s="14" t="n"/>
      <c r="E315" s="22" t="n"/>
      <c r="F315" s="14" t="n"/>
      <c r="G315" s="23" t="n"/>
      <c r="H315" s="23" t="n"/>
      <c r="I315" s="23" t="n"/>
      <c r="J315" s="23" t="n"/>
      <c r="K315" s="24">
        <f>IF(COUNT(G315:J315)=0,"",N($E$8)+SUM(G$16:G315)-SUM(I$16:I315))</f>
        <v/>
      </c>
      <c r="L315" s="24">
        <f>IF(COUNT(G315:J315)=0,"",N($E$9)+SUM(H$16:H315)-SUM(J$16:J315))</f>
        <v/>
      </c>
      <c r="M315" s="25">
        <f>IF(COUNT(G315:J315)=0,"",IF(B315="","Enter the date",IF(D315="","Enter who was paid or who paid",IF(F315="","Pick a head of account",IF(O315="?","Pick a head from the list",IF(AND(O315&lt;&gt;"C1",O315&lt;&gt;"C2",N(G315)+N(H315)&gt;0,N(I315)+N(J315)&gt;0),"Put money in and money out on separate rows",IF(K315&lt;0,"Cash in hand below zero: an entry is missing or wrong",IF(AND(O315="C1",ROUND(N(I315)-N(H315),2)&lt;&gt;0),"Cash deposited: cash out and bank in should be equal",IF(AND(O315="C2",ROUND(N(J315)-N(G315),2)&lt;&gt;0),"Cash withdrawn: bank out and cash in should be equal",IF(P315&gt;10000,"Cash paid to this party today is over ₹10,000: not deductible, s.36(4)",IF(Q315&gt;35000,"Cash freight to this transporter today is over ₹35,000: not deductible, s.36(6)",IF(R315&gt;10000,"Asset paid in cash over ₹10,000 today: left out of its cost, s.39(2)",IF(AND(O315="T",N(G315)&gt;=20000),"Loan of ₹20,000 or more taken in cash: barred, s.185",IF(AND(O315="L",N(I315)&gt;=20000),"Loan of ₹20,000 or more repaid in cash: barred, s.188",IF(S315&gt;=200000,"₹2,00,000 or more in cash from this party today: barred, s.186",IF(T315&gt;=200000,"₹2,00,000 or more in cash for this event or order: barred, s.186","OK"))))))))))))))))</f>
        <v/>
      </c>
      <c r="O315">
        <f>IF(F315="","",IFERROR(VLOOKUP(F315,Lists!$A$2:$B$22,2,FALSE),"?"))</f>
        <v/>
      </c>
      <c r="P315">
        <f>IF(OR(O315&lt;&gt;"E",N(I315)=0),0,SUMIFS($I$16:$I$315,$B$16:$B$315,B315,$D$16:$D$315,D315,$O$16:$O$315,"E"))</f>
        <v/>
      </c>
      <c r="Q315">
        <f>IF(OR(O315&lt;&gt;"F",N(I315)=0),0,SUMIFS($I$16:$I$315,$B$16:$B$315,B315,$D$16:$D$315,D315,$O$16:$O$315,"F"))</f>
        <v/>
      </c>
      <c r="R315">
        <f>IF(OR(O315&lt;&gt;"A",N(I315)=0),0,SUMIFS($I$16:$I$315,$B$16:$B$315,B315,$D$16:$D$315,D315,$O$16:$O$315,"A"))</f>
        <v/>
      </c>
      <c r="S315">
        <f>IF(OR(O315&lt;&gt;"S",N(G315)=0),0,SUMIFS($G$16:$G$315,$B$16:$B$315,B315,$D$16:$D$315,D315,$O$16:$O$315,"S"))</f>
        <v/>
      </c>
      <c r="T315">
        <f>IF(OR(O315&lt;&gt;"S",E315="",N(G315)=0),0,SUMIFS($G$16:$G$315,$E$16:$E$315,E315,$O$16:$O$315,"S"))</f>
        <v/>
      </c>
      <c r="U315">
        <f>IF(O315="C2",0,N(G315))</f>
        <v/>
      </c>
      <c r="V315">
        <f>IF(O315="C1",0,N(I315))</f>
        <v/>
      </c>
      <c r="W315">
        <f>IF(O315="C1",0,N(H315))</f>
        <v/>
      </c>
      <c r="X315">
        <f>IF(O315="C2",0,N(J315))</f>
        <v/>
      </c>
      <c r="Y315">
        <f>IF(OR(M315="",M315="OK"),0,1)</f>
        <v/>
      </c>
    </row>
    <row r="316" ht="18" customHeight="1">
      <c r="B316" s="26" t="inlineStr">
        <is>
          <t>Total</t>
        </is>
      </c>
      <c r="C316" s="27" t="n"/>
      <c r="D316" s="27" t="n"/>
      <c r="E316" s="27" t="n"/>
      <c r="F316" s="27" t="n"/>
      <c r="G316" s="28">
        <f>SUM($G$16:$G$315)</f>
        <v/>
      </c>
      <c r="H316" s="28">
        <f>SUM($H$16:$H$315)</f>
        <v/>
      </c>
      <c r="I316" s="28">
        <f>SUM($I$16:$I$315)</f>
        <v/>
      </c>
      <c r="J316" s="28">
        <f>SUM($J$16:$J$315)</f>
        <v/>
      </c>
      <c r="K316" s="27" t="n"/>
      <c r="L316" s="27" t="n"/>
      <c r="M316" s="27" t="n"/>
    </row>
    <row r="317"/>
    <row r="318" ht="16" customHeight="1">
      <c r="B318" s="8" t="inlineStr">
        <is>
          <t>General guidance, not tax advice. Section numbers are of the Income-tax Act, 2025, in force from 01-Apr-2026. The Cash Rules sheet sets out each one.</t>
        </is>
      </c>
      <c r="C318" s="9" t="n"/>
      <c r="D318" s="9" t="n"/>
      <c r="E318" s="9" t="n"/>
      <c r="F318" s="9" t="n"/>
      <c r="G318" s="9" t="n"/>
      <c r="H318" s="9" t="n"/>
      <c r="I318" s="9" t="n"/>
      <c r="J318" s="9" t="n"/>
      <c r="K318" s="9" t="n"/>
      <c r="L318" s="9" t="n"/>
      <c r="M318" s="9" t="n"/>
    </row>
    <row r="319"/>
    <row r="320" ht="16" customHeight="1">
      <c r="B320"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20">
    <mergeCell ref="E12:F12"/>
    <mergeCell ref="B2:M2"/>
    <mergeCell ref="G12:H12"/>
    <mergeCell ref="B11:M11"/>
    <mergeCell ref="B8:D8"/>
    <mergeCell ref="B318:M318"/>
    <mergeCell ref="B13:M13"/>
    <mergeCell ref="E8:F8"/>
    <mergeCell ref="B9:D9"/>
    <mergeCell ref="E9:F9"/>
    <mergeCell ref="B6:D6"/>
    <mergeCell ref="I12:J12"/>
    <mergeCell ref="E6:F6"/>
    <mergeCell ref="K12:L12"/>
    <mergeCell ref="B5:M5"/>
    <mergeCell ref="B7:D7"/>
    <mergeCell ref="B3:M3"/>
    <mergeCell ref="E7:F7"/>
    <mergeCell ref="B320:M320"/>
    <mergeCell ref="B12:D12"/>
  </mergeCells>
  <dataValidations count="6">
    <dataValidation sqref="E7" showDropDown="0" showInputMessage="0" showErrorMessage="1" allowBlank="1" errorTitle="Enter a date" error="Enter a date, for example 01-Apr-2026." type="date" operator="between">
      <formula1>DATE(2000,1,1)</formula1>
      <formula2>DATE(2100,12,31)</formula2>
    </dataValidation>
    <dataValidation sqref="E8" showDropDown="0" showInputMessage="0" showErrorMessage="1" allowBlank="1" errorTitle="Enter an amount" error="Enter the amount in rupees as a number, with no minus sign. Payments go in the 'out' columns." type="decimal" operator="greaterThanOrEqual">
      <formula1>0</formula1>
    </dataValidation>
    <dataValidation sqref="E9" showDropDown="0" showInputMessage="0" showErrorMessage="1" allowBlank="1" errorTitle="Enter an amount" error="Enter the amount in rupees as a number, with no minus sign. Payments go in the 'out' columns." type="decimal" operator="greaterThanOrEqual">
      <formula1>0</formula1>
    </dataValidation>
    <dataValidation sqref="B16:B315" showDropDown="0" showInputMessage="0" showErrorMessage="1" allowBlank="1" errorTitle="Enter a date" error="Enter a date, for example 01-Apr-2026." type="date" operator="between">
      <formula1>DATE(2000,1,1)</formula1>
      <formula2>DATE(2100,12,31)</formula2>
    </dataValidation>
    <dataValidation sqref="F16:F315" showDropDown="0" showInputMessage="0" showErrorMessage="1" allowBlank="1" errorTitle="Pick from the list" error="Pick a head from the drop-down list." type="list">
      <formula1>=Lists!$A$2:$A$22</formula1>
    </dataValidation>
    <dataValidation sqref="G16:J315" showDropDown="0" showInputMessage="0" showErrorMessage="1" allowBlank="1" errorTitle="Enter an amount" error="Enter the amount in rupees as a number, with no minus sign. Payments go in the 'out' columns." type="decimal" operator="greaterThanOrEqual">
      <formula1>0</formula1>
    </dataValidation>
  </dataValidations>
  <pageMargins left="0.3" right="0.3" top="0.4" bottom="0.4"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R169"/>
  <sheetViews>
    <sheetView workbookViewId="0">
      <pane xSplit="2" ySplit="14" topLeftCell="C15" activePane="bottomRight" state="frozen"/>
      <selection pane="topRight"/>
      <selection pane="bottomLeft"/>
      <selection pane="bottomRight" activeCell="A1" sqref="A1"/>
    </sheetView>
  </sheetViews>
  <sheetFormatPr baseColWidth="8" defaultRowHeight="15"/>
  <cols>
    <col width="2" customWidth="1" min="1" max="1"/>
    <col width="13" customWidth="1" min="2" max="2"/>
    <col width="10" customWidth="1" min="3" max="3"/>
    <col width="30"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3" customWidth="1" min="14" max="14"/>
    <col width="44" customWidth="1" min="15" max="15"/>
    <col width="2" customWidth="1" min="16" max="16"/>
    <col hidden="1" width="13" customWidth="1" min="17" max="17"/>
    <col hidden="1" width="13" customWidth="1" min="18" max="18"/>
  </cols>
  <sheetData>
    <row r="1"/>
    <row r="2" ht="26" customHeight="1">
      <c r="B2" s="1" t="inlineStr">
        <is>
          <t>PETTY CASH BOOK  (imprest system)</t>
        </is>
      </c>
    </row>
    <row r="3" ht="16" customHeight="1">
      <c r="B3" s="11" t="inlineStr">
        <is>
          <t>EXAMPLE: the same cafe's petty cash for the week, topped back up to the float on 06-Apr.</t>
        </is>
      </c>
    </row>
    <row r="4"/>
    <row r="5" ht="19" customHeight="1">
      <c r="B5" s="3" t="inlineStr">
        <is>
          <t xml:space="preserve">  SET UP</t>
        </is>
      </c>
      <c r="C5" s="4" t="n"/>
      <c r="D5" s="4" t="n"/>
      <c r="E5" s="4" t="n"/>
      <c r="F5" s="4" t="n"/>
      <c r="G5" s="4" t="n"/>
      <c r="H5" s="4" t="n"/>
      <c r="I5" s="4" t="n"/>
      <c r="J5" s="4" t="n"/>
      <c r="K5" s="4" t="n"/>
      <c r="L5" s="4" t="n"/>
      <c r="M5" s="4" t="n"/>
      <c r="N5" s="4" t="n"/>
      <c r="O5" s="4" t="n"/>
    </row>
    <row r="6" ht="18" customHeight="1">
      <c r="B6" s="12" t="inlineStr">
        <is>
          <t>Petty cash float (imprest) (₹)</t>
        </is>
      </c>
      <c r="C6" s="13" t="n"/>
      <c r="D6" s="13" t="n"/>
      <c r="E6" s="17" t="n">
        <v>5000</v>
      </c>
      <c r="F6" s="15" t="n"/>
    </row>
    <row r="7" ht="18" customHeight="1">
      <c r="B7" s="12" t="inlineStr">
        <is>
          <t>Petty cash in hand at the start (₹)</t>
        </is>
      </c>
      <c r="C7" s="13" t="n"/>
      <c r="D7" s="13" t="n"/>
      <c r="E7" s="17" t="n">
        <v>5000</v>
      </c>
      <c r="F7" s="15" t="n"/>
    </row>
    <row r="8" ht="18" customHeight="1">
      <c r="B8" s="12" t="inlineStr">
        <is>
          <t>Period starts on</t>
        </is>
      </c>
      <c r="C8" s="13" t="n"/>
      <c r="D8" s="13" t="n"/>
      <c r="E8" s="16" t="n">
        <v>46113</v>
      </c>
      <c r="F8" s="15" t="n"/>
    </row>
    <row r="9"/>
    <row r="10" ht="19" customHeight="1">
      <c r="B10" s="3" t="inlineStr">
        <is>
          <t xml:space="preserve">  WHERE YOU STAND</t>
        </is>
      </c>
      <c r="C10" s="4" t="n"/>
      <c r="D10" s="4" t="n"/>
      <c r="E10" s="4" t="n"/>
      <c r="F10" s="4" t="n"/>
      <c r="G10" s="4" t="n"/>
      <c r="H10" s="4" t="n"/>
      <c r="I10" s="4" t="n"/>
      <c r="J10" s="4" t="n"/>
      <c r="K10" s="4" t="n"/>
      <c r="L10" s="4" t="n"/>
      <c r="M10" s="4" t="n"/>
      <c r="N10" s="4" t="n"/>
      <c r="O10" s="4" t="n"/>
    </row>
    <row r="11" ht="31" customHeight="1">
      <c r="B11" s="12" t="inlineStr">
        <is>
          <t>Petty cash in hand now (₹)</t>
        </is>
      </c>
      <c r="C11" s="13" t="n"/>
      <c r="D11" s="13" t="n"/>
      <c r="E11" s="18">
        <f>N($E$7)+SUM($E$15:$E$164)-SUM($F$15:$F$164)</f>
        <v/>
      </c>
      <c r="F11" s="7" t="n"/>
      <c r="G11" s="12" t="inlineStr">
        <is>
          <t>Top-up needed to restore the float (₹)</t>
        </is>
      </c>
      <c r="H11" s="13" t="n"/>
      <c r="I11" s="13" t="n"/>
      <c r="J11" s="18">
        <f>IF(N($E$6)=0,"Enter the float",MAX(0,N($E$6)-$E$11))</f>
        <v/>
      </c>
      <c r="K11" s="7" t="n"/>
      <c r="L11" s="12" t="inlineStr">
        <is>
          <t>Entries to look at</t>
        </is>
      </c>
      <c r="M11" s="13" t="n"/>
      <c r="N11" s="19">
        <f>SUM($R$15:$R$164)</f>
        <v/>
      </c>
      <c r="O11" s="7" t="n"/>
    </row>
    <row r="12" ht="16" customHeight="1">
      <c r="B12" s="11" t="inlineStr">
        <is>
          <t>When you top up, enter the same amount twice: here under 'Top-up received', and in the Cash Book as a payment under the head 'Petty cash top-up'.</t>
        </is>
      </c>
    </row>
    <row r="13">
      <c r="B13" s="29">
        <f>IF(AND(SUM($E$15:$E$164)=0,(SUMIFS('Example Cash Book'!$I$16:$I$315,'Example Cash Book'!$F$16:$F$315,"Petty cash top-up",'Example Cash Book'!$B$16:$B$315,"&gt;="&amp;N($E$8))+SUMIFS('Example Cash Book'!$J$16:$J$315,'Example Cash Book'!$F$16:$F$315,"Petty cash top-up",'Example Cash Book'!$B$16:$B$315,"&gt;="&amp;N($E$8)))=0),"",IF(ROUND(SUM($E$15:$E$164)-(SUMIFS('Example Cash Book'!$I$16:$I$315,'Example Cash Book'!$F$16:$F$315,"Petty cash top-up",'Example Cash Book'!$B$16:$B$315,"&gt;="&amp;N($E$8))+SUMIFS('Example Cash Book'!$J$16:$J$315,'Example Cash Book'!$F$16:$F$315,"Petty cash top-up",'Example Cash Book'!$B$16:$B$315,"&gt;="&amp;N($E$8))),0)=0,"Top-ups here match the Petty cash top-up payments in the Cash Book.","Top-ups here: ₹"&amp;TEXT(SUM($E$15:$E$164),"#,##,##0")&amp;". Petty cash top-up in the Cash Book: ₹"&amp;TEXT((SUMIFS('Example Cash Book'!$I$16:$I$315,'Example Cash Book'!$F$16:$F$315,"Petty cash top-up",'Example Cash Book'!$B$16:$B$315,"&gt;="&amp;N($E$8))+SUMIFS('Example Cash Book'!$J$16:$J$315,'Example Cash Book'!$F$16:$F$315,"Petty cash top-up",'Example Cash Book'!$B$16:$B$315,"&gt;="&amp;N($E$8))),"#,##,##0")&amp;". Enter each top-up on both sheets."))</f>
        <v/>
      </c>
    </row>
    <row r="14" ht="48" customHeight="1">
      <c r="B14" s="20" t="inlineStr">
        <is>
          <t>Date</t>
        </is>
      </c>
      <c r="C14" s="20" t="inlineStr">
        <is>
          <t>Voucher no.</t>
        </is>
      </c>
      <c r="D14" s="20" t="inlineStr">
        <is>
          <t>Paid to / for</t>
        </is>
      </c>
      <c r="E14" s="20" t="inlineStr">
        <is>
          <t>Top-up received</t>
        </is>
      </c>
      <c r="F14" s="20" t="inlineStr">
        <is>
          <t>Amount paid</t>
        </is>
      </c>
      <c r="G14" s="20" t="inlineStr">
        <is>
          <t>Tea and refreshments</t>
        </is>
      </c>
      <c r="H14" s="20" t="inlineStr">
        <is>
          <t>Local conveyance</t>
        </is>
      </c>
      <c r="I14" s="20" t="inlineStr">
        <is>
          <t>Courier and postage</t>
        </is>
      </c>
      <c r="J14" s="20" t="inlineStr">
        <is>
          <t>Stationery and printing</t>
        </is>
      </c>
      <c r="K14" s="20" t="inlineStr">
        <is>
          <t>Cleaning supplies</t>
        </is>
      </c>
      <c r="L14" s="20" t="inlineStr">
        <is>
          <t>Minor repairs</t>
        </is>
      </c>
      <c r="M14" s="20" t="inlineStr">
        <is>
          <t>Sundry</t>
        </is>
      </c>
      <c r="N14" s="20" t="inlineStr">
        <is>
          <t>Petty cash in hand</t>
        </is>
      </c>
      <c r="O14" s="20" t="inlineStr">
        <is>
          <t>Check</t>
        </is>
      </c>
    </row>
    <row r="15" ht="18" customHeight="1">
      <c r="B15" s="21" t="n">
        <v>46113</v>
      </c>
      <c r="C15" s="22" t="inlineStr">
        <is>
          <t>PC-01</t>
        </is>
      </c>
      <c r="D15" s="14" t="inlineStr">
        <is>
          <t>Tea and snacks for staff</t>
        </is>
      </c>
      <c r="E15" s="23" t="n"/>
      <c r="F15" s="23" t="n">
        <v>340</v>
      </c>
      <c r="G15" s="23" t="n">
        <v>340</v>
      </c>
      <c r="H15" s="23" t="n"/>
      <c r="I15" s="23" t="n"/>
      <c r="J15" s="23" t="n"/>
      <c r="K15" s="23" t="n"/>
      <c r="L15" s="23" t="n"/>
      <c r="M15" s="23" t="n"/>
      <c r="N15" s="24">
        <f>IF(COUNT(E15:M15)=0,"",N($E$7)+SUM(E$15:E15)-SUM(F$15:F15))</f>
        <v/>
      </c>
      <c r="O15" s="25">
        <f>IF(COUNT(E15:M15)=0,"",IF(B15="","Enter the date",IF(AND(N(F15)&gt;0,D15=""),"Enter who was paid",IF(N15&lt;0,"Petty cash below zero: top up first, or an entry is wrong",IF(ROUND(SUM(G15:M15)-N(F15),2)&lt;&gt;0,"Spread the amount over the heads: they should add up to the amount paid",IF(Q15&gt;10000,"Over ₹10,000 in cash to one payee today: too big for petty cash, s.36(4)","OK"))))))</f>
        <v/>
      </c>
      <c r="Q15">
        <f>IF(OR(D15="",N(F15)=0),0,SUMIFS($F$15:$F$164,$B$15:$B$164,B15,$D$15:$D$164,D15))</f>
        <v/>
      </c>
      <c r="R15">
        <f>IF(OR(O15="",O15="OK"),0,1)</f>
        <v/>
      </c>
    </row>
    <row r="16" ht="18" customHeight="1">
      <c r="B16" s="21" t="n">
        <v>46113</v>
      </c>
      <c r="C16" s="22" t="inlineStr">
        <is>
          <t>PC-02</t>
        </is>
      </c>
      <c r="D16" s="14" t="inlineStr">
        <is>
          <t>Auto fare to the bank</t>
        </is>
      </c>
      <c r="E16" s="23" t="n"/>
      <c r="F16" s="23" t="n">
        <v>120</v>
      </c>
      <c r="G16" s="23" t="n"/>
      <c r="H16" s="23" t="n">
        <v>120</v>
      </c>
      <c r="I16" s="23" t="n"/>
      <c r="J16" s="23" t="n"/>
      <c r="K16" s="23" t="n"/>
      <c r="L16" s="23" t="n"/>
      <c r="M16" s="23" t="n"/>
      <c r="N16" s="24">
        <f>IF(COUNT(E16:M16)=0,"",N($E$7)+SUM(E$15:E16)-SUM(F$15:F16))</f>
        <v/>
      </c>
      <c r="O16" s="25">
        <f>IF(COUNT(E16:M16)=0,"",IF(B16="","Enter the date",IF(AND(N(F16)&gt;0,D16=""),"Enter who was paid",IF(N16&lt;0,"Petty cash below zero: top up first, or an entry is wrong",IF(ROUND(SUM(G16:M16)-N(F16),2)&lt;&gt;0,"Spread the amount over the heads: they should add up to the amount paid",IF(Q16&gt;10000,"Over ₹10,000 in cash to one payee today: too big for petty cash, s.36(4)","OK"))))))</f>
        <v/>
      </c>
      <c r="Q16">
        <f>IF(OR(D16="",N(F16)=0),0,SUMIFS($F$15:$F$164,$B$15:$B$164,B16,$D$15:$D$164,D16))</f>
        <v/>
      </c>
      <c r="R16">
        <f>IF(OR(O16="",O16="OK"),0,1)</f>
        <v/>
      </c>
    </row>
    <row r="17" ht="18" customHeight="1">
      <c r="B17" s="21" t="n">
        <v>46114</v>
      </c>
      <c r="C17" s="22" t="inlineStr">
        <is>
          <t>PC-03</t>
        </is>
      </c>
      <c r="D17" s="14" t="inlineStr">
        <is>
          <t>Courier: papers to the CA</t>
        </is>
      </c>
      <c r="E17" s="23" t="n"/>
      <c r="F17" s="23" t="n">
        <v>180</v>
      </c>
      <c r="G17" s="23" t="n"/>
      <c r="H17" s="23" t="n"/>
      <c r="I17" s="23" t="n">
        <v>180</v>
      </c>
      <c r="J17" s="23" t="n"/>
      <c r="K17" s="23" t="n"/>
      <c r="L17" s="23" t="n"/>
      <c r="M17" s="23" t="n"/>
      <c r="N17" s="24">
        <f>IF(COUNT(E17:M17)=0,"",N($E$7)+SUM(E$15:E17)-SUM(F$15:F17))</f>
        <v/>
      </c>
      <c r="O17" s="25">
        <f>IF(COUNT(E17:M17)=0,"",IF(B17="","Enter the date",IF(AND(N(F17)&gt;0,D17=""),"Enter who was paid",IF(N17&lt;0,"Petty cash below zero: top up first, or an entry is wrong",IF(ROUND(SUM(G17:M17)-N(F17),2)&lt;&gt;0,"Spread the amount over the heads: they should add up to the amount paid",IF(Q17&gt;10000,"Over ₹10,000 in cash to one payee today: too big for petty cash, s.36(4)","OK"))))))</f>
        <v/>
      </c>
      <c r="Q17">
        <f>IF(OR(D17="",N(F17)=0),0,SUMIFS($F$15:$F$164,$B$15:$B$164,B17,$D$15:$D$164,D17))</f>
        <v/>
      </c>
      <c r="R17">
        <f>IF(OR(O17="",O17="OK"),0,1)</f>
        <v/>
      </c>
    </row>
    <row r="18" ht="18" customHeight="1">
      <c r="B18" s="21" t="n">
        <v>46114</v>
      </c>
      <c r="C18" s="22" t="inlineStr">
        <is>
          <t>PC-04</t>
        </is>
      </c>
      <c r="D18" s="14" t="inlineStr">
        <is>
          <t>Printer paper and pens</t>
        </is>
      </c>
      <c r="E18" s="23" t="n"/>
      <c r="F18" s="23" t="n">
        <v>460</v>
      </c>
      <c r="G18" s="23" t="n"/>
      <c r="H18" s="23" t="n"/>
      <c r="I18" s="23" t="n"/>
      <c r="J18" s="23" t="n">
        <v>460</v>
      </c>
      <c r="K18" s="23" t="n"/>
      <c r="L18" s="23" t="n"/>
      <c r="M18" s="23" t="n"/>
      <c r="N18" s="24">
        <f>IF(COUNT(E18:M18)=0,"",N($E$7)+SUM(E$15:E18)-SUM(F$15:F18))</f>
        <v/>
      </c>
      <c r="O18" s="25">
        <f>IF(COUNT(E18:M18)=0,"",IF(B18="","Enter the date",IF(AND(N(F18)&gt;0,D18=""),"Enter who was paid",IF(N18&lt;0,"Petty cash below zero: top up first, or an entry is wrong",IF(ROUND(SUM(G18:M18)-N(F18),2)&lt;&gt;0,"Spread the amount over the heads: they should add up to the amount paid",IF(Q18&gt;10000,"Over ₹10,000 in cash to one payee today: too big for petty cash, s.36(4)","OK"))))))</f>
        <v/>
      </c>
      <c r="Q18">
        <f>IF(OR(D18="",N(F18)=0),0,SUMIFS($F$15:$F$164,$B$15:$B$164,B18,$D$15:$D$164,D18))</f>
        <v/>
      </c>
      <c r="R18">
        <f>IF(OR(O18="",O18="OK"),0,1)</f>
        <v/>
      </c>
    </row>
    <row r="19" ht="18" customHeight="1">
      <c r="B19" s="21" t="n">
        <v>46115</v>
      </c>
      <c r="C19" s="22" t="inlineStr">
        <is>
          <t>PC-05</t>
        </is>
      </c>
      <c r="D19" s="14" t="inlineStr">
        <is>
          <t>Floor cleaner and dusters</t>
        </is>
      </c>
      <c r="E19" s="23" t="n"/>
      <c r="F19" s="23" t="n">
        <v>610</v>
      </c>
      <c r="G19" s="23" t="n"/>
      <c r="H19" s="23" t="n"/>
      <c r="I19" s="23" t="n"/>
      <c r="J19" s="23" t="n"/>
      <c r="K19" s="23" t="n">
        <v>610</v>
      </c>
      <c r="L19" s="23" t="n"/>
      <c r="M19" s="23" t="n"/>
      <c r="N19" s="24">
        <f>IF(COUNT(E19:M19)=0,"",N($E$7)+SUM(E$15:E19)-SUM(F$15:F19))</f>
        <v/>
      </c>
      <c r="O19" s="25">
        <f>IF(COUNT(E19:M19)=0,"",IF(B19="","Enter the date",IF(AND(N(F19)&gt;0,D19=""),"Enter who was paid",IF(N19&lt;0,"Petty cash below zero: top up first, or an entry is wrong",IF(ROUND(SUM(G19:M19)-N(F19),2)&lt;&gt;0,"Spread the amount over the heads: they should add up to the amount paid",IF(Q19&gt;10000,"Over ₹10,000 in cash to one payee today: too big for petty cash, s.36(4)","OK"))))))</f>
        <v/>
      </c>
      <c r="Q19">
        <f>IF(OR(D19="",N(F19)=0),0,SUMIFS($F$15:$F$164,$B$15:$B$164,B19,$D$15:$D$164,D19))</f>
        <v/>
      </c>
      <c r="R19">
        <f>IF(OR(O19="",O19="OK"),0,1)</f>
        <v/>
      </c>
    </row>
    <row r="20" ht="18" customHeight="1">
      <c r="B20" s="21" t="n">
        <v>46116</v>
      </c>
      <c r="C20" s="22" t="inlineStr">
        <is>
          <t>PC-06</t>
        </is>
      </c>
      <c r="D20" s="14" t="inlineStr">
        <is>
          <t>Plumber: tap washer</t>
        </is>
      </c>
      <c r="E20" s="23" t="n"/>
      <c r="F20" s="23" t="n">
        <v>350</v>
      </c>
      <c r="G20" s="23" t="n"/>
      <c r="H20" s="23" t="n"/>
      <c r="I20" s="23" t="n"/>
      <c r="J20" s="23" t="n"/>
      <c r="K20" s="23" t="n"/>
      <c r="L20" s="23" t="n">
        <v>350</v>
      </c>
      <c r="M20" s="23" t="n"/>
      <c r="N20" s="24">
        <f>IF(COUNT(E20:M20)=0,"",N($E$7)+SUM(E$15:E20)-SUM(F$15:F20))</f>
        <v/>
      </c>
      <c r="O20" s="25">
        <f>IF(COUNT(E20:M20)=0,"",IF(B20="","Enter the date",IF(AND(N(F20)&gt;0,D20=""),"Enter who was paid",IF(N20&lt;0,"Petty cash below zero: top up first, or an entry is wrong",IF(ROUND(SUM(G20:M20)-N(F20),2)&lt;&gt;0,"Spread the amount over the heads: they should add up to the amount paid",IF(Q20&gt;10000,"Over ₹10,000 in cash to one payee today: too big for petty cash, s.36(4)","OK"))))))</f>
        <v/>
      </c>
      <c r="Q20">
        <f>IF(OR(D20="",N(F20)=0),0,SUMIFS($F$15:$F$164,$B$15:$B$164,B20,$D$15:$D$164,D20))</f>
        <v/>
      </c>
      <c r="R20">
        <f>IF(OR(O20="",O20="OK"),0,1)</f>
        <v/>
      </c>
    </row>
    <row r="21" ht="18" customHeight="1">
      <c r="B21" s="21" t="n">
        <v>46117</v>
      </c>
      <c r="C21" s="22" t="inlineStr">
        <is>
          <t>PC-07</t>
        </is>
      </c>
      <c r="D21" s="14" t="inlineStr">
        <is>
          <t>Bin bags, tissue and tea</t>
        </is>
      </c>
      <c r="E21" s="23" t="n"/>
      <c r="F21" s="23" t="n">
        <v>290</v>
      </c>
      <c r="G21" s="23" t="n">
        <v>80</v>
      </c>
      <c r="H21" s="23" t="n"/>
      <c r="I21" s="23" t="n"/>
      <c r="J21" s="23" t="n"/>
      <c r="K21" s="23" t="n">
        <v>210</v>
      </c>
      <c r="L21" s="23" t="n"/>
      <c r="M21" s="23" t="n"/>
      <c r="N21" s="24">
        <f>IF(COUNT(E21:M21)=0,"",N($E$7)+SUM(E$15:E21)-SUM(F$15:F21))</f>
        <v/>
      </c>
      <c r="O21" s="25">
        <f>IF(COUNT(E21:M21)=0,"",IF(B21="","Enter the date",IF(AND(N(F21)&gt;0,D21=""),"Enter who was paid",IF(N21&lt;0,"Petty cash below zero: top up first, or an entry is wrong",IF(ROUND(SUM(G21:M21)-N(F21),2)&lt;&gt;0,"Spread the amount over the heads: they should add up to the amount paid",IF(Q21&gt;10000,"Over ₹10,000 in cash to one payee today: too big for petty cash, s.36(4)","OK"))))))</f>
        <v/>
      </c>
      <c r="Q21">
        <f>IF(OR(D21="",N(F21)=0),0,SUMIFS($F$15:$F$164,$B$15:$B$164,B21,$D$15:$D$164,D21))</f>
        <v/>
      </c>
      <c r="R21">
        <f>IF(OR(O21="",O21="OK"),0,1)</f>
        <v/>
      </c>
    </row>
    <row r="22" ht="18" customHeight="1">
      <c r="B22" s="21" t="n">
        <v>46118</v>
      </c>
      <c r="C22" s="22" t="inlineStr">
        <is>
          <t>PC-08</t>
        </is>
      </c>
      <c r="D22" s="14" t="inlineStr">
        <is>
          <t>Tea and snacks for staff</t>
        </is>
      </c>
      <c r="E22" s="23" t="n"/>
      <c r="F22" s="23" t="n">
        <v>310</v>
      </c>
      <c r="G22" s="23" t="n">
        <v>310</v>
      </c>
      <c r="H22" s="23" t="n"/>
      <c r="I22" s="23" t="n"/>
      <c r="J22" s="23" t="n"/>
      <c r="K22" s="23" t="n"/>
      <c r="L22" s="23" t="n"/>
      <c r="M22" s="23" t="n"/>
      <c r="N22" s="24">
        <f>IF(COUNT(E22:M22)=0,"",N($E$7)+SUM(E$15:E22)-SUM(F$15:F22))</f>
        <v/>
      </c>
      <c r="O22" s="25">
        <f>IF(COUNT(E22:M22)=0,"",IF(B22="","Enter the date",IF(AND(N(F22)&gt;0,D22=""),"Enter who was paid",IF(N22&lt;0,"Petty cash below zero: top up first, or an entry is wrong",IF(ROUND(SUM(G22:M22)-N(F22),2)&lt;&gt;0,"Spread the amount over the heads: they should add up to the amount paid",IF(Q22&gt;10000,"Over ₹10,000 in cash to one payee today: too big for petty cash, s.36(4)","OK"))))))</f>
        <v/>
      </c>
      <c r="Q22">
        <f>IF(OR(D22="",N(F22)=0),0,SUMIFS($F$15:$F$164,$B$15:$B$164,B22,$D$15:$D$164,D22))</f>
        <v/>
      </c>
      <c r="R22">
        <f>IF(OR(O22="",O22="OK"),0,1)</f>
        <v/>
      </c>
    </row>
    <row r="23" ht="18" customHeight="1">
      <c r="B23" s="21" t="n">
        <v>46118</v>
      </c>
      <c r="C23" s="22" t="inlineStr">
        <is>
          <t>TOP-01</t>
        </is>
      </c>
      <c r="D23" s="14" t="inlineStr">
        <is>
          <t>Top-up from the Cash Book</t>
        </is>
      </c>
      <c r="E23" s="23" t="n">
        <v>2660</v>
      </c>
      <c r="F23" s="23" t="n"/>
      <c r="G23" s="23" t="n"/>
      <c r="H23" s="23" t="n"/>
      <c r="I23" s="23" t="n"/>
      <c r="J23" s="23" t="n"/>
      <c r="K23" s="23" t="n"/>
      <c r="L23" s="23" t="n"/>
      <c r="M23" s="23" t="n"/>
      <c r="N23" s="24">
        <f>IF(COUNT(E23:M23)=0,"",N($E$7)+SUM(E$15:E23)-SUM(F$15:F23))</f>
        <v/>
      </c>
      <c r="O23" s="25">
        <f>IF(COUNT(E23:M23)=0,"",IF(B23="","Enter the date",IF(AND(N(F23)&gt;0,D23=""),"Enter who was paid",IF(N23&lt;0,"Petty cash below zero: top up first, or an entry is wrong",IF(ROUND(SUM(G23:M23)-N(F23),2)&lt;&gt;0,"Spread the amount over the heads: they should add up to the amount paid",IF(Q23&gt;10000,"Over ₹10,000 in cash to one payee today: too big for petty cash, s.36(4)","OK"))))))</f>
        <v/>
      </c>
      <c r="Q23">
        <f>IF(OR(D23="",N(F23)=0),0,SUMIFS($F$15:$F$164,$B$15:$B$164,B23,$D$15:$D$164,D23))</f>
        <v/>
      </c>
      <c r="R23">
        <f>IF(OR(O23="",O23="OK"),0,1)</f>
        <v/>
      </c>
    </row>
    <row r="24" ht="18" customHeight="1">
      <c r="B24" s="21" t="n">
        <v>46119</v>
      </c>
      <c r="C24" s="22" t="inlineStr">
        <is>
          <t>PC-09</t>
        </is>
      </c>
      <c r="D24" s="14" t="inlineStr">
        <is>
          <t>Auto fare to the market</t>
        </is>
      </c>
      <c r="E24" s="23" t="n"/>
      <c r="F24" s="23" t="n">
        <v>150</v>
      </c>
      <c r="G24" s="23" t="n"/>
      <c r="H24" s="23" t="n">
        <v>150</v>
      </c>
      <c r="I24" s="23" t="n"/>
      <c r="J24" s="23" t="n"/>
      <c r="K24" s="23" t="n"/>
      <c r="L24" s="23" t="n"/>
      <c r="M24" s="23" t="n"/>
      <c r="N24" s="24">
        <f>IF(COUNT(E24:M24)=0,"",N($E$7)+SUM(E$15:E24)-SUM(F$15:F24))</f>
        <v/>
      </c>
      <c r="O24" s="25">
        <f>IF(COUNT(E24:M24)=0,"",IF(B24="","Enter the date",IF(AND(N(F24)&gt;0,D24=""),"Enter who was paid",IF(N24&lt;0,"Petty cash below zero: top up first, or an entry is wrong",IF(ROUND(SUM(G24:M24)-N(F24),2)&lt;&gt;0,"Spread the amount over the heads: they should add up to the amount paid",IF(Q24&gt;10000,"Over ₹10,000 in cash to one payee today: too big for petty cash, s.36(4)","OK"))))))</f>
        <v/>
      </c>
      <c r="Q24">
        <f>IF(OR(D24="",N(F24)=0),0,SUMIFS($F$15:$F$164,$B$15:$B$164,B24,$D$15:$D$164,D24))</f>
        <v/>
      </c>
      <c r="R24">
        <f>IF(OR(O24="",O24="OK"),0,1)</f>
        <v/>
      </c>
    </row>
    <row r="25">
      <c r="B25" s="21" t="n"/>
      <c r="C25" s="22" t="n"/>
      <c r="D25" s="14" t="n"/>
      <c r="E25" s="23" t="n"/>
      <c r="F25" s="23" t="n"/>
      <c r="G25" s="23" t="n"/>
      <c r="H25" s="23" t="n"/>
      <c r="I25" s="23" t="n"/>
      <c r="J25" s="23" t="n"/>
      <c r="K25" s="23" t="n"/>
      <c r="L25" s="23" t="n"/>
      <c r="M25" s="23" t="n"/>
      <c r="N25" s="24">
        <f>IF(COUNT(E25:M25)=0,"",N($E$7)+SUM(E$15:E25)-SUM(F$15:F25))</f>
        <v/>
      </c>
      <c r="O25" s="25">
        <f>IF(COUNT(E25:M25)=0,"",IF(B25="","Enter the date",IF(AND(N(F25)&gt;0,D25=""),"Enter who was paid",IF(N25&lt;0,"Petty cash below zero: top up first, or an entry is wrong",IF(ROUND(SUM(G25:M25)-N(F25),2)&lt;&gt;0,"Spread the amount over the heads: they should add up to the amount paid",IF(Q25&gt;10000,"Over ₹10,000 in cash to one payee today: too big for petty cash, s.36(4)","OK"))))))</f>
        <v/>
      </c>
      <c r="Q25">
        <f>IF(OR(D25="",N(F25)=0),0,SUMIFS($F$15:$F$164,$B$15:$B$164,B25,$D$15:$D$164,D25))</f>
        <v/>
      </c>
      <c r="R25">
        <f>IF(OR(O25="",O25="OK"),0,1)</f>
        <v/>
      </c>
    </row>
    <row r="26">
      <c r="B26" s="21" t="n"/>
      <c r="C26" s="22" t="n"/>
      <c r="D26" s="14" t="n"/>
      <c r="E26" s="23" t="n"/>
      <c r="F26" s="23" t="n"/>
      <c r="G26" s="23" t="n"/>
      <c r="H26" s="23" t="n"/>
      <c r="I26" s="23" t="n"/>
      <c r="J26" s="23" t="n"/>
      <c r="K26" s="23" t="n"/>
      <c r="L26" s="23" t="n"/>
      <c r="M26" s="23" t="n"/>
      <c r="N26" s="24">
        <f>IF(COUNT(E26:M26)=0,"",N($E$7)+SUM(E$15:E26)-SUM(F$15:F26))</f>
        <v/>
      </c>
      <c r="O26" s="25">
        <f>IF(COUNT(E26:M26)=0,"",IF(B26="","Enter the date",IF(AND(N(F26)&gt;0,D26=""),"Enter who was paid",IF(N26&lt;0,"Petty cash below zero: top up first, or an entry is wrong",IF(ROUND(SUM(G26:M26)-N(F26),2)&lt;&gt;0,"Spread the amount over the heads: they should add up to the amount paid",IF(Q26&gt;10000,"Over ₹10,000 in cash to one payee today: too big for petty cash, s.36(4)","OK"))))))</f>
        <v/>
      </c>
      <c r="Q26">
        <f>IF(OR(D26="",N(F26)=0),0,SUMIFS($F$15:$F$164,$B$15:$B$164,B26,$D$15:$D$164,D26))</f>
        <v/>
      </c>
      <c r="R26">
        <f>IF(OR(O26="",O26="OK"),0,1)</f>
        <v/>
      </c>
    </row>
    <row r="27">
      <c r="B27" s="21" t="n"/>
      <c r="C27" s="22" t="n"/>
      <c r="D27" s="14" t="n"/>
      <c r="E27" s="23" t="n"/>
      <c r="F27" s="23" t="n"/>
      <c r="G27" s="23" t="n"/>
      <c r="H27" s="23" t="n"/>
      <c r="I27" s="23" t="n"/>
      <c r="J27" s="23" t="n"/>
      <c r="K27" s="23" t="n"/>
      <c r="L27" s="23" t="n"/>
      <c r="M27" s="23" t="n"/>
      <c r="N27" s="24">
        <f>IF(COUNT(E27:M27)=0,"",N($E$7)+SUM(E$15:E27)-SUM(F$15:F27))</f>
        <v/>
      </c>
      <c r="O27" s="25">
        <f>IF(COUNT(E27:M27)=0,"",IF(B27="","Enter the date",IF(AND(N(F27)&gt;0,D27=""),"Enter who was paid",IF(N27&lt;0,"Petty cash below zero: top up first, or an entry is wrong",IF(ROUND(SUM(G27:M27)-N(F27),2)&lt;&gt;0,"Spread the amount over the heads: they should add up to the amount paid",IF(Q27&gt;10000,"Over ₹10,000 in cash to one payee today: too big for petty cash, s.36(4)","OK"))))))</f>
        <v/>
      </c>
      <c r="Q27">
        <f>IF(OR(D27="",N(F27)=0),0,SUMIFS($F$15:$F$164,$B$15:$B$164,B27,$D$15:$D$164,D27))</f>
        <v/>
      </c>
      <c r="R27">
        <f>IF(OR(O27="",O27="OK"),0,1)</f>
        <v/>
      </c>
    </row>
    <row r="28">
      <c r="B28" s="21" t="n"/>
      <c r="C28" s="22" t="n"/>
      <c r="D28" s="14" t="n"/>
      <c r="E28" s="23" t="n"/>
      <c r="F28" s="23" t="n"/>
      <c r="G28" s="23" t="n"/>
      <c r="H28" s="23" t="n"/>
      <c r="I28" s="23" t="n"/>
      <c r="J28" s="23" t="n"/>
      <c r="K28" s="23" t="n"/>
      <c r="L28" s="23" t="n"/>
      <c r="M28" s="23" t="n"/>
      <c r="N28" s="24">
        <f>IF(COUNT(E28:M28)=0,"",N($E$7)+SUM(E$15:E28)-SUM(F$15:F28))</f>
        <v/>
      </c>
      <c r="O28" s="25">
        <f>IF(COUNT(E28:M28)=0,"",IF(B28="","Enter the date",IF(AND(N(F28)&gt;0,D28=""),"Enter who was paid",IF(N28&lt;0,"Petty cash below zero: top up first, or an entry is wrong",IF(ROUND(SUM(G28:M28)-N(F28),2)&lt;&gt;0,"Spread the amount over the heads: they should add up to the amount paid",IF(Q28&gt;10000,"Over ₹10,000 in cash to one payee today: too big for petty cash, s.36(4)","OK"))))))</f>
        <v/>
      </c>
      <c r="Q28">
        <f>IF(OR(D28="",N(F28)=0),0,SUMIFS($F$15:$F$164,$B$15:$B$164,B28,$D$15:$D$164,D28))</f>
        <v/>
      </c>
      <c r="R28">
        <f>IF(OR(O28="",O28="OK"),0,1)</f>
        <v/>
      </c>
    </row>
    <row r="29">
      <c r="B29" s="21" t="n"/>
      <c r="C29" s="22" t="n"/>
      <c r="D29" s="14" t="n"/>
      <c r="E29" s="23" t="n"/>
      <c r="F29" s="23" t="n"/>
      <c r="G29" s="23" t="n"/>
      <c r="H29" s="23" t="n"/>
      <c r="I29" s="23" t="n"/>
      <c r="J29" s="23" t="n"/>
      <c r="K29" s="23" t="n"/>
      <c r="L29" s="23" t="n"/>
      <c r="M29" s="23" t="n"/>
      <c r="N29" s="24">
        <f>IF(COUNT(E29:M29)=0,"",N($E$7)+SUM(E$15:E29)-SUM(F$15:F29))</f>
        <v/>
      </c>
      <c r="O29" s="25">
        <f>IF(COUNT(E29:M29)=0,"",IF(B29="","Enter the date",IF(AND(N(F29)&gt;0,D29=""),"Enter who was paid",IF(N29&lt;0,"Petty cash below zero: top up first, or an entry is wrong",IF(ROUND(SUM(G29:M29)-N(F29),2)&lt;&gt;0,"Spread the amount over the heads: they should add up to the amount paid",IF(Q29&gt;10000,"Over ₹10,000 in cash to one payee today: too big for petty cash, s.36(4)","OK"))))))</f>
        <v/>
      </c>
      <c r="Q29">
        <f>IF(OR(D29="",N(F29)=0),0,SUMIFS($F$15:$F$164,$B$15:$B$164,B29,$D$15:$D$164,D29))</f>
        <v/>
      </c>
      <c r="R29">
        <f>IF(OR(O29="",O29="OK"),0,1)</f>
        <v/>
      </c>
    </row>
    <row r="30">
      <c r="B30" s="21" t="n"/>
      <c r="C30" s="22" t="n"/>
      <c r="D30" s="14" t="n"/>
      <c r="E30" s="23" t="n"/>
      <c r="F30" s="23" t="n"/>
      <c r="G30" s="23" t="n"/>
      <c r="H30" s="23" t="n"/>
      <c r="I30" s="23" t="n"/>
      <c r="J30" s="23" t="n"/>
      <c r="K30" s="23" t="n"/>
      <c r="L30" s="23" t="n"/>
      <c r="M30" s="23" t="n"/>
      <c r="N30" s="24">
        <f>IF(COUNT(E30:M30)=0,"",N($E$7)+SUM(E$15:E30)-SUM(F$15:F30))</f>
        <v/>
      </c>
      <c r="O30" s="25">
        <f>IF(COUNT(E30:M30)=0,"",IF(B30="","Enter the date",IF(AND(N(F30)&gt;0,D30=""),"Enter who was paid",IF(N30&lt;0,"Petty cash below zero: top up first, or an entry is wrong",IF(ROUND(SUM(G30:M30)-N(F30),2)&lt;&gt;0,"Spread the amount over the heads: they should add up to the amount paid",IF(Q30&gt;10000,"Over ₹10,000 in cash to one payee today: too big for petty cash, s.36(4)","OK"))))))</f>
        <v/>
      </c>
      <c r="Q30">
        <f>IF(OR(D30="",N(F30)=0),0,SUMIFS($F$15:$F$164,$B$15:$B$164,B30,$D$15:$D$164,D30))</f>
        <v/>
      </c>
      <c r="R30">
        <f>IF(OR(O30="",O30="OK"),0,1)</f>
        <v/>
      </c>
    </row>
    <row r="31">
      <c r="B31" s="21" t="n"/>
      <c r="C31" s="22" t="n"/>
      <c r="D31" s="14" t="n"/>
      <c r="E31" s="23" t="n"/>
      <c r="F31" s="23" t="n"/>
      <c r="G31" s="23" t="n"/>
      <c r="H31" s="23" t="n"/>
      <c r="I31" s="23" t="n"/>
      <c r="J31" s="23" t="n"/>
      <c r="K31" s="23" t="n"/>
      <c r="L31" s="23" t="n"/>
      <c r="M31" s="23" t="n"/>
      <c r="N31" s="24">
        <f>IF(COUNT(E31:M31)=0,"",N($E$7)+SUM(E$15:E31)-SUM(F$15:F31))</f>
        <v/>
      </c>
      <c r="O31" s="25">
        <f>IF(COUNT(E31:M31)=0,"",IF(B31="","Enter the date",IF(AND(N(F31)&gt;0,D31=""),"Enter who was paid",IF(N31&lt;0,"Petty cash below zero: top up first, or an entry is wrong",IF(ROUND(SUM(G31:M31)-N(F31),2)&lt;&gt;0,"Spread the amount over the heads: they should add up to the amount paid",IF(Q31&gt;10000,"Over ₹10,000 in cash to one payee today: too big for petty cash, s.36(4)","OK"))))))</f>
        <v/>
      </c>
      <c r="Q31">
        <f>IF(OR(D31="",N(F31)=0),0,SUMIFS($F$15:$F$164,$B$15:$B$164,B31,$D$15:$D$164,D31))</f>
        <v/>
      </c>
      <c r="R31">
        <f>IF(OR(O31="",O31="OK"),0,1)</f>
        <v/>
      </c>
    </row>
    <row r="32">
      <c r="B32" s="21" t="n"/>
      <c r="C32" s="22" t="n"/>
      <c r="D32" s="14" t="n"/>
      <c r="E32" s="23" t="n"/>
      <c r="F32" s="23" t="n"/>
      <c r="G32" s="23" t="n"/>
      <c r="H32" s="23" t="n"/>
      <c r="I32" s="23" t="n"/>
      <c r="J32" s="23" t="n"/>
      <c r="K32" s="23" t="n"/>
      <c r="L32" s="23" t="n"/>
      <c r="M32" s="23" t="n"/>
      <c r="N32" s="24">
        <f>IF(COUNT(E32:M32)=0,"",N($E$7)+SUM(E$15:E32)-SUM(F$15:F32))</f>
        <v/>
      </c>
      <c r="O32" s="25">
        <f>IF(COUNT(E32:M32)=0,"",IF(B32="","Enter the date",IF(AND(N(F32)&gt;0,D32=""),"Enter who was paid",IF(N32&lt;0,"Petty cash below zero: top up first, or an entry is wrong",IF(ROUND(SUM(G32:M32)-N(F32),2)&lt;&gt;0,"Spread the amount over the heads: they should add up to the amount paid",IF(Q32&gt;10000,"Over ₹10,000 in cash to one payee today: too big for petty cash, s.36(4)","OK"))))))</f>
        <v/>
      </c>
      <c r="Q32">
        <f>IF(OR(D32="",N(F32)=0),0,SUMIFS($F$15:$F$164,$B$15:$B$164,B32,$D$15:$D$164,D32))</f>
        <v/>
      </c>
      <c r="R32">
        <f>IF(OR(O32="",O32="OK"),0,1)</f>
        <v/>
      </c>
    </row>
    <row r="33">
      <c r="B33" s="21" t="n"/>
      <c r="C33" s="22" t="n"/>
      <c r="D33" s="14" t="n"/>
      <c r="E33" s="23" t="n"/>
      <c r="F33" s="23" t="n"/>
      <c r="G33" s="23" t="n"/>
      <c r="H33" s="23" t="n"/>
      <c r="I33" s="23" t="n"/>
      <c r="J33" s="23" t="n"/>
      <c r="K33" s="23" t="n"/>
      <c r="L33" s="23" t="n"/>
      <c r="M33" s="23" t="n"/>
      <c r="N33" s="24">
        <f>IF(COUNT(E33:M33)=0,"",N($E$7)+SUM(E$15:E33)-SUM(F$15:F33))</f>
        <v/>
      </c>
      <c r="O33" s="25">
        <f>IF(COUNT(E33:M33)=0,"",IF(B33="","Enter the date",IF(AND(N(F33)&gt;0,D33=""),"Enter who was paid",IF(N33&lt;0,"Petty cash below zero: top up first, or an entry is wrong",IF(ROUND(SUM(G33:M33)-N(F33),2)&lt;&gt;0,"Spread the amount over the heads: they should add up to the amount paid",IF(Q33&gt;10000,"Over ₹10,000 in cash to one payee today: too big for petty cash, s.36(4)","OK"))))))</f>
        <v/>
      </c>
      <c r="Q33">
        <f>IF(OR(D33="",N(F33)=0),0,SUMIFS($F$15:$F$164,$B$15:$B$164,B33,$D$15:$D$164,D33))</f>
        <v/>
      </c>
      <c r="R33">
        <f>IF(OR(O33="",O33="OK"),0,1)</f>
        <v/>
      </c>
    </row>
    <row r="34">
      <c r="B34" s="21" t="n"/>
      <c r="C34" s="22" t="n"/>
      <c r="D34" s="14" t="n"/>
      <c r="E34" s="23" t="n"/>
      <c r="F34" s="23" t="n"/>
      <c r="G34" s="23" t="n"/>
      <c r="H34" s="23" t="n"/>
      <c r="I34" s="23" t="n"/>
      <c r="J34" s="23" t="n"/>
      <c r="K34" s="23" t="n"/>
      <c r="L34" s="23" t="n"/>
      <c r="M34" s="23" t="n"/>
      <c r="N34" s="24">
        <f>IF(COUNT(E34:M34)=0,"",N($E$7)+SUM(E$15:E34)-SUM(F$15:F34))</f>
        <v/>
      </c>
      <c r="O34" s="25">
        <f>IF(COUNT(E34:M34)=0,"",IF(B34="","Enter the date",IF(AND(N(F34)&gt;0,D34=""),"Enter who was paid",IF(N34&lt;0,"Petty cash below zero: top up first, or an entry is wrong",IF(ROUND(SUM(G34:M34)-N(F34),2)&lt;&gt;0,"Spread the amount over the heads: they should add up to the amount paid",IF(Q34&gt;10000,"Over ₹10,000 in cash to one payee today: too big for petty cash, s.36(4)","OK"))))))</f>
        <v/>
      </c>
      <c r="Q34">
        <f>IF(OR(D34="",N(F34)=0),0,SUMIFS($F$15:$F$164,$B$15:$B$164,B34,$D$15:$D$164,D34))</f>
        <v/>
      </c>
      <c r="R34">
        <f>IF(OR(O34="",O34="OK"),0,1)</f>
        <v/>
      </c>
    </row>
    <row r="35">
      <c r="B35" s="21" t="n"/>
      <c r="C35" s="22" t="n"/>
      <c r="D35" s="14" t="n"/>
      <c r="E35" s="23" t="n"/>
      <c r="F35" s="23" t="n"/>
      <c r="G35" s="23" t="n"/>
      <c r="H35" s="23" t="n"/>
      <c r="I35" s="23" t="n"/>
      <c r="J35" s="23" t="n"/>
      <c r="K35" s="23" t="n"/>
      <c r="L35" s="23" t="n"/>
      <c r="M35" s="23" t="n"/>
      <c r="N35" s="24">
        <f>IF(COUNT(E35:M35)=0,"",N($E$7)+SUM(E$15:E35)-SUM(F$15:F35))</f>
        <v/>
      </c>
      <c r="O35" s="25">
        <f>IF(COUNT(E35:M35)=0,"",IF(B35="","Enter the date",IF(AND(N(F35)&gt;0,D35=""),"Enter who was paid",IF(N35&lt;0,"Petty cash below zero: top up first, or an entry is wrong",IF(ROUND(SUM(G35:M35)-N(F35),2)&lt;&gt;0,"Spread the amount over the heads: they should add up to the amount paid",IF(Q35&gt;10000,"Over ₹10,000 in cash to one payee today: too big for petty cash, s.36(4)","OK"))))))</f>
        <v/>
      </c>
      <c r="Q35">
        <f>IF(OR(D35="",N(F35)=0),0,SUMIFS($F$15:$F$164,$B$15:$B$164,B35,$D$15:$D$164,D35))</f>
        <v/>
      </c>
      <c r="R35">
        <f>IF(OR(O35="",O35="OK"),0,1)</f>
        <v/>
      </c>
    </row>
    <row r="36">
      <c r="B36" s="21" t="n"/>
      <c r="C36" s="22" t="n"/>
      <c r="D36" s="14" t="n"/>
      <c r="E36" s="23" t="n"/>
      <c r="F36" s="23" t="n"/>
      <c r="G36" s="23" t="n"/>
      <c r="H36" s="23" t="n"/>
      <c r="I36" s="23" t="n"/>
      <c r="J36" s="23" t="n"/>
      <c r="K36" s="23" t="n"/>
      <c r="L36" s="23" t="n"/>
      <c r="M36" s="23" t="n"/>
      <c r="N36" s="24">
        <f>IF(COUNT(E36:M36)=0,"",N($E$7)+SUM(E$15:E36)-SUM(F$15:F36))</f>
        <v/>
      </c>
      <c r="O36" s="25">
        <f>IF(COUNT(E36:M36)=0,"",IF(B36="","Enter the date",IF(AND(N(F36)&gt;0,D36=""),"Enter who was paid",IF(N36&lt;0,"Petty cash below zero: top up first, or an entry is wrong",IF(ROUND(SUM(G36:M36)-N(F36),2)&lt;&gt;0,"Spread the amount over the heads: they should add up to the amount paid",IF(Q36&gt;10000,"Over ₹10,000 in cash to one payee today: too big for petty cash, s.36(4)","OK"))))))</f>
        <v/>
      </c>
      <c r="Q36">
        <f>IF(OR(D36="",N(F36)=0),0,SUMIFS($F$15:$F$164,$B$15:$B$164,B36,$D$15:$D$164,D36))</f>
        <v/>
      </c>
      <c r="R36">
        <f>IF(OR(O36="",O36="OK"),0,1)</f>
        <v/>
      </c>
    </row>
    <row r="37">
      <c r="B37" s="21" t="n"/>
      <c r="C37" s="22" t="n"/>
      <c r="D37" s="14" t="n"/>
      <c r="E37" s="23" t="n"/>
      <c r="F37" s="23" t="n"/>
      <c r="G37" s="23" t="n"/>
      <c r="H37" s="23" t="n"/>
      <c r="I37" s="23" t="n"/>
      <c r="J37" s="23" t="n"/>
      <c r="K37" s="23" t="n"/>
      <c r="L37" s="23" t="n"/>
      <c r="M37" s="23" t="n"/>
      <c r="N37" s="24">
        <f>IF(COUNT(E37:M37)=0,"",N($E$7)+SUM(E$15:E37)-SUM(F$15:F37))</f>
        <v/>
      </c>
      <c r="O37" s="25">
        <f>IF(COUNT(E37:M37)=0,"",IF(B37="","Enter the date",IF(AND(N(F37)&gt;0,D37=""),"Enter who was paid",IF(N37&lt;0,"Petty cash below zero: top up first, or an entry is wrong",IF(ROUND(SUM(G37:M37)-N(F37),2)&lt;&gt;0,"Spread the amount over the heads: they should add up to the amount paid",IF(Q37&gt;10000,"Over ₹10,000 in cash to one payee today: too big for petty cash, s.36(4)","OK"))))))</f>
        <v/>
      </c>
      <c r="Q37">
        <f>IF(OR(D37="",N(F37)=0),0,SUMIFS($F$15:$F$164,$B$15:$B$164,B37,$D$15:$D$164,D37))</f>
        <v/>
      </c>
      <c r="R37">
        <f>IF(OR(O37="",O37="OK"),0,1)</f>
        <v/>
      </c>
    </row>
    <row r="38">
      <c r="B38" s="21" t="n"/>
      <c r="C38" s="22" t="n"/>
      <c r="D38" s="14" t="n"/>
      <c r="E38" s="23" t="n"/>
      <c r="F38" s="23" t="n"/>
      <c r="G38" s="23" t="n"/>
      <c r="H38" s="23" t="n"/>
      <c r="I38" s="23" t="n"/>
      <c r="J38" s="23" t="n"/>
      <c r="K38" s="23" t="n"/>
      <c r="L38" s="23" t="n"/>
      <c r="M38" s="23" t="n"/>
      <c r="N38" s="24">
        <f>IF(COUNT(E38:M38)=0,"",N($E$7)+SUM(E$15:E38)-SUM(F$15:F38))</f>
        <v/>
      </c>
      <c r="O38" s="25">
        <f>IF(COUNT(E38:M38)=0,"",IF(B38="","Enter the date",IF(AND(N(F38)&gt;0,D38=""),"Enter who was paid",IF(N38&lt;0,"Petty cash below zero: top up first, or an entry is wrong",IF(ROUND(SUM(G38:M38)-N(F38),2)&lt;&gt;0,"Spread the amount over the heads: they should add up to the amount paid",IF(Q38&gt;10000,"Over ₹10,000 in cash to one payee today: too big for petty cash, s.36(4)","OK"))))))</f>
        <v/>
      </c>
      <c r="Q38">
        <f>IF(OR(D38="",N(F38)=0),0,SUMIFS($F$15:$F$164,$B$15:$B$164,B38,$D$15:$D$164,D38))</f>
        <v/>
      </c>
      <c r="R38">
        <f>IF(OR(O38="",O38="OK"),0,1)</f>
        <v/>
      </c>
    </row>
    <row r="39">
      <c r="B39" s="21" t="n"/>
      <c r="C39" s="22" t="n"/>
      <c r="D39" s="14" t="n"/>
      <c r="E39" s="23" t="n"/>
      <c r="F39" s="23" t="n"/>
      <c r="G39" s="23" t="n"/>
      <c r="H39" s="23" t="n"/>
      <c r="I39" s="23" t="n"/>
      <c r="J39" s="23" t="n"/>
      <c r="K39" s="23" t="n"/>
      <c r="L39" s="23" t="n"/>
      <c r="M39" s="23" t="n"/>
      <c r="N39" s="24">
        <f>IF(COUNT(E39:M39)=0,"",N($E$7)+SUM(E$15:E39)-SUM(F$15:F39))</f>
        <v/>
      </c>
      <c r="O39" s="25">
        <f>IF(COUNT(E39:M39)=0,"",IF(B39="","Enter the date",IF(AND(N(F39)&gt;0,D39=""),"Enter who was paid",IF(N39&lt;0,"Petty cash below zero: top up first, or an entry is wrong",IF(ROUND(SUM(G39:M39)-N(F39),2)&lt;&gt;0,"Spread the amount over the heads: they should add up to the amount paid",IF(Q39&gt;10000,"Over ₹10,000 in cash to one payee today: too big for petty cash, s.36(4)","OK"))))))</f>
        <v/>
      </c>
      <c r="Q39">
        <f>IF(OR(D39="",N(F39)=0),0,SUMIFS($F$15:$F$164,$B$15:$B$164,B39,$D$15:$D$164,D39))</f>
        <v/>
      </c>
      <c r="R39">
        <f>IF(OR(O39="",O39="OK"),0,1)</f>
        <v/>
      </c>
    </row>
    <row r="40">
      <c r="B40" s="21" t="n"/>
      <c r="C40" s="22" t="n"/>
      <c r="D40" s="14" t="n"/>
      <c r="E40" s="23" t="n"/>
      <c r="F40" s="23" t="n"/>
      <c r="G40" s="23" t="n"/>
      <c r="H40" s="23" t="n"/>
      <c r="I40" s="23" t="n"/>
      <c r="J40" s="23" t="n"/>
      <c r="K40" s="23" t="n"/>
      <c r="L40" s="23" t="n"/>
      <c r="M40" s="23" t="n"/>
      <c r="N40" s="24">
        <f>IF(COUNT(E40:M40)=0,"",N($E$7)+SUM(E$15:E40)-SUM(F$15:F40))</f>
        <v/>
      </c>
      <c r="O40" s="25">
        <f>IF(COUNT(E40:M40)=0,"",IF(B40="","Enter the date",IF(AND(N(F40)&gt;0,D40=""),"Enter who was paid",IF(N40&lt;0,"Petty cash below zero: top up first, or an entry is wrong",IF(ROUND(SUM(G40:M40)-N(F40),2)&lt;&gt;0,"Spread the amount over the heads: they should add up to the amount paid",IF(Q40&gt;10000,"Over ₹10,000 in cash to one payee today: too big for petty cash, s.36(4)","OK"))))))</f>
        <v/>
      </c>
      <c r="Q40">
        <f>IF(OR(D40="",N(F40)=0),0,SUMIFS($F$15:$F$164,$B$15:$B$164,B40,$D$15:$D$164,D40))</f>
        <v/>
      </c>
      <c r="R40">
        <f>IF(OR(O40="",O40="OK"),0,1)</f>
        <v/>
      </c>
    </row>
    <row r="41">
      <c r="B41" s="21" t="n"/>
      <c r="C41" s="22" t="n"/>
      <c r="D41" s="14" t="n"/>
      <c r="E41" s="23" t="n"/>
      <c r="F41" s="23" t="n"/>
      <c r="G41" s="23" t="n"/>
      <c r="H41" s="23" t="n"/>
      <c r="I41" s="23" t="n"/>
      <c r="J41" s="23" t="n"/>
      <c r="K41" s="23" t="n"/>
      <c r="L41" s="23" t="n"/>
      <c r="M41" s="23" t="n"/>
      <c r="N41" s="24">
        <f>IF(COUNT(E41:M41)=0,"",N($E$7)+SUM(E$15:E41)-SUM(F$15:F41))</f>
        <v/>
      </c>
      <c r="O41" s="25">
        <f>IF(COUNT(E41:M41)=0,"",IF(B41="","Enter the date",IF(AND(N(F41)&gt;0,D41=""),"Enter who was paid",IF(N41&lt;0,"Petty cash below zero: top up first, or an entry is wrong",IF(ROUND(SUM(G41:M41)-N(F41),2)&lt;&gt;0,"Spread the amount over the heads: they should add up to the amount paid",IF(Q41&gt;10000,"Over ₹10,000 in cash to one payee today: too big for petty cash, s.36(4)","OK"))))))</f>
        <v/>
      </c>
      <c r="Q41">
        <f>IF(OR(D41="",N(F41)=0),0,SUMIFS($F$15:$F$164,$B$15:$B$164,B41,$D$15:$D$164,D41))</f>
        <v/>
      </c>
      <c r="R41">
        <f>IF(OR(O41="",O41="OK"),0,1)</f>
        <v/>
      </c>
    </row>
    <row r="42">
      <c r="B42" s="21" t="n"/>
      <c r="C42" s="22" t="n"/>
      <c r="D42" s="14" t="n"/>
      <c r="E42" s="23" t="n"/>
      <c r="F42" s="23" t="n"/>
      <c r="G42" s="23" t="n"/>
      <c r="H42" s="23" t="n"/>
      <c r="I42" s="23" t="n"/>
      <c r="J42" s="23" t="n"/>
      <c r="K42" s="23" t="n"/>
      <c r="L42" s="23" t="n"/>
      <c r="M42" s="23" t="n"/>
      <c r="N42" s="24">
        <f>IF(COUNT(E42:M42)=0,"",N($E$7)+SUM(E$15:E42)-SUM(F$15:F42))</f>
        <v/>
      </c>
      <c r="O42" s="25">
        <f>IF(COUNT(E42:M42)=0,"",IF(B42="","Enter the date",IF(AND(N(F42)&gt;0,D42=""),"Enter who was paid",IF(N42&lt;0,"Petty cash below zero: top up first, or an entry is wrong",IF(ROUND(SUM(G42:M42)-N(F42),2)&lt;&gt;0,"Spread the amount over the heads: they should add up to the amount paid",IF(Q42&gt;10000,"Over ₹10,000 in cash to one payee today: too big for petty cash, s.36(4)","OK"))))))</f>
        <v/>
      </c>
      <c r="Q42">
        <f>IF(OR(D42="",N(F42)=0),0,SUMIFS($F$15:$F$164,$B$15:$B$164,B42,$D$15:$D$164,D42))</f>
        <v/>
      </c>
      <c r="R42">
        <f>IF(OR(O42="",O42="OK"),0,1)</f>
        <v/>
      </c>
    </row>
    <row r="43">
      <c r="B43" s="21" t="n"/>
      <c r="C43" s="22" t="n"/>
      <c r="D43" s="14" t="n"/>
      <c r="E43" s="23" t="n"/>
      <c r="F43" s="23" t="n"/>
      <c r="G43" s="23" t="n"/>
      <c r="H43" s="23" t="n"/>
      <c r="I43" s="23" t="n"/>
      <c r="J43" s="23" t="n"/>
      <c r="K43" s="23" t="n"/>
      <c r="L43" s="23" t="n"/>
      <c r="M43" s="23" t="n"/>
      <c r="N43" s="24">
        <f>IF(COUNT(E43:M43)=0,"",N($E$7)+SUM(E$15:E43)-SUM(F$15:F43))</f>
        <v/>
      </c>
      <c r="O43" s="25">
        <f>IF(COUNT(E43:M43)=0,"",IF(B43="","Enter the date",IF(AND(N(F43)&gt;0,D43=""),"Enter who was paid",IF(N43&lt;0,"Petty cash below zero: top up first, or an entry is wrong",IF(ROUND(SUM(G43:M43)-N(F43),2)&lt;&gt;0,"Spread the amount over the heads: they should add up to the amount paid",IF(Q43&gt;10000,"Over ₹10,000 in cash to one payee today: too big for petty cash, s.36(4)","OK"))))))</f>
        <v/>
      </c>
      <c r="Q43">
        <f>IF(OR(D43="",N(F43)=0),0,SUMIFS($F$15:$F$164,$B$15:$B$164,B43,$D$15:$D$164,D43))</f>
        <v/>
      </c>
      <c r="R43">
        <f>IF(OR(O43="",O43="OK"),0,1)</f>
        <v/>
      </c>
    </row>
    <row r="44">
      <c r="B44" s="21" t="n"/>
      <c r="C44" s="22" t="n"/>
      <c r="D44" s="14" t="n"/>
      <c r="E44" s="23" t="n"/>
      <c r="F44" s="23" t="n"/>
      <c r="G44" s="23" t="n"/>
      <c r="H44" s="23" t="n"/>
      <c r="I44" s="23" t="n"/>
      <c r="J44" s="23" t="n"/>
      <c r="K44" s="23" t="n"/>
      <c r="L44" s="23" t="n"/>
      <c r="M44" s="23" t="n"/>
      <c r="N44" s="24">
        <f>IF(COUNT(E44:M44)=0,"",N($E$7)+SUM(E$15:E44)-SUM(F$15:F44))</f>
        <v/>
      </c>
      <c r="O44" s="25">
        <f>IF(COUNT(E44:M44)=0,"",IF(B44="","Enter the date",IF(AND(N(F44)&gt;0,D44=""),"Enter who was paid",IF(N44&lt;0,"Petty cash below zero: top up first, or an entry is wrong",IF(ROUND(SUM(G44:M44)-N(F44),2)&lt;&gt;0,"Spread the amount over the heads: they should add up to the amount paid",IF(Q44&gt;10000,"Over ₹10,000 in cash to one payee today: too big for petty cash, s.36(4)","OK"))))))</f>
        <v/>
      </c>
      <c r="Q44">
        <f>IF(OR(D44="",N(F44)=0),0,SUMIFS($F$15:$F$164,$B$15:$B$164,B44,$D$15:$D$164,D44))</f>
        <v/>
      </c>
      <c r="R44">
        <f>IF(OR(O44="",O44="OK"),0,1)</f>
        <v/>
      </c>
    </row>
    <row r="45">
      <c r="B45" s="21" t="n"/>
      <c r="C45" s="22" t="n"/>
      <c r="D45" s="14" t="n"/>
      <c r="E45" s="23" t="n"/>
      <c r="F45" s="23" t="n"/>
      <c r="G45" s="23" t="n"/>
      <c r="H45" s="23" t="n"/>
      <c r="I45" s="23" t="n"/>
      <c r="J45" s="23" t="n"/>
      <c r="K45" s="23" t="n"/>
      <c r="L45" s="23" t="n"/>
      <c r="M45" s="23" t="n"/>
      <c r="N45" s="24">
        <f>IF(COUNT(E45:M45)=0,"",N($E$7)+SUM(E$15:E45)-SUM(F$15:F45))</f>
        <v/>
      </c>
      <c r="O45" s="25">
        <f>IF(COUNT(E45:M45)=0,"",IF(B45="","Enter the date",IF(AND(N(F45)&gt;0,D45=""),"Enter who was paid",IF(N45&lt;0,"Petty cash below zero: top up first, or an entry is wrong",IF(ROUND(SUM(G45:M45)-N(F45),2)&lt;&gt;0,"Spread the amount over the heads: they should add up to the amount paid",IF(Q45&gt;10000,"Over ₹10,000 in cash to one payee today: too big for petty cash, s.36(4)","OK"))))))</f>
        <v/>
      </c>
      <c r="Q45">
        <f>IF(OR(D45="",N(F45)=0),0,SUMIFS($F$15:$F$164,$B$15:$B$164,B45,$D$15:$D$164,D45))</f>
        <v/>
      </c>
      <c r="R45">
        <f>IF(OR(O45="",O45="OK"),0,1)</f>
        <v/>
      </c>
    </row>
    <row r="46">
      <c r="B46" s="21" t="n"/>
      <c r="C46" s="22" t="n"/>
      <c r="D46" s="14" t="n"/>
      <c r="E46" s="23" t="n"/>
      <c r="F46" s="23" t="n"/>
      <c r="G46" s="23" t="n"/>
      <c r="H46" s="23" t="n"/>
      <c r="I46" s="23" t="n"/>
      <c r="J46" s="23" t="n"/>
      <c r="K46" s="23" t="n"/>
      <c r="L46" s="23" t="n"/>
      <c r="M46" s="23" t="n"/>
      <c r="N46" s="24">
        <f>IF(COUNT(E46:M46)=0,"",N($E$7)+SUM(E$15:E46)-SUM(F$15:F46))</f>
        <v/>
      </c>
      <c r="O46" s="25">
        <f>IF(COUNT(E46:M46)=0,"",IF(B46="","Enter the date",IF(AND(N(F46)&gt;0,D46=""),"Enter who was paid",IF(N46&lt;0,"Petty cash below zero: top up first, or an entry is wrong",IF(ROUND(SUM(G46:M46)-N(F46),2)&lt;&gt;0,"Spread the amount over the heads: they should add up to the amount paid",IF(Q46&gt;10000,"Over ₹10,000 in cash to one payee today: too big for petty cash, s.36(4)","OK"))))))</f>
        <v/>
      </c>
      <c r="Q46">
        <f>IF(OR(D46="",N(F46)=0),0,SUMIFS($F$15:$F$164,$B$15:$B$164,B46,$D$15:$D$164,D46))</f>
        <v/>
      </c>
      <c r="R46">
        <f>IF(OR(O46="",O46="OK"),0,1)</f>
        <v/>
      </c>
    </row>
    <row r="47">
      <c r="B47" s="21" t="n"/>
      <c r="C47" s="22" t="n"/>
      <c r="D47" s="14" t="n"/>
      <c r="E47" s="23" t="n"/>
      <c r="F47" s="23" t="n"/>
      <c r="G47" s="23" t="n"/>
      <c r="H47" s="23" t="n"/>
      <c r="I47" s="23" t="n"/>
      <c r="J47" s="23" t="n"/>
      <c r="K47" s="23" t="n"/>
      <c r="L47" s="23" t="n"/>
      <c r="M47" s="23" t="n"/>
      <c r="N47" s="24">
        <f>IF(COUNT(E47:M47)=0,"",N($E$7)+SUM(E$15:E47)-SUM(F$15:F47))</f>
        <v/>
      </c>
      <c r="O47" s="25">
        <f>IF(COUNT(E47:M47)=0,"",IF(B47="","Enter the date",IF(AND(N(F47)&gt;0,D47=""),"Enter who was paid",IF(N47&lt;0,"Petty cash below zero: top up first, or an entry is wrong",IF(ROUND(SUM(G47:M47)-N(F47),2)&lt;&gt;0,"Spread the amount over the heads: they should add up to the amount paid",IF(Q47&gt;10000,"Over ₹10,000 in cash to one payee today: too big for petty cash, s.36(4)","OK"))))))</f>
        <v/>
      </c>
      <c r="Q47">
        <f>IF(OR(D47="",N(F47)=0),0,SUMIFS($F$15:$F$164,$B$15:$B$164,B47,$D$15:$D$164,D47))</f>
        <v/>
      </c>
      <c r="R47">
        <f>IF(OR(O47="",O47="OK"),0,1)</f>
        <v/>
      </c>
    </row>
    <row r="48">
      <c r="B48" s="21" t="n"/>
      <c r="C48" s="22" t="n"/>
      <c r="D48" s="14" t="n"/>
      <c r="E48" s="23" t="n"/>
      <c r="F48" s="23" t="n"/>
      <c r="G48" s="23" t="n"/>
      <c r="H48" s="23" t="n"/>
      <c r="I48" s="23" t="n"/>
      <c r="J48" s="23" t="n"/>
      <c r="K48" s="23" t="n"/>
      <c r="L48" s="23" t="n"/>
      <c r="M48" s="23" t="n"/>
      <c r="N48" s="24">
        <f>IF(COUNT(E48:M48)=0,"",N($E$7)+SUM(E$15:E48)-SUM(F$15:F48))</f>
        <v/>
      </c>
      <c r="O48" s="25">
        <f>IF(COUNT(E48:M48)=0,"",IF(B48="","Enter the date",IF(AND(N(F48)&gt;0,D48=""),"Enter who was paid",IF(N48&lt;0,"Petty cash below zero: top up first, or an entry is wrong",IF(ROUND(SUM(G48:M48)-N(F48),2)&lt;&gt;0,"Spread the amount over the heads: they should add up to the amount paid",IF(Q48&gt;10000,"Over ₹10,000 in cash to one payee today: too big for petty cash, s.36(4)","OK"))))))</f>
        <v/>
      </c>
      <c r="Q48">
        <f>IF(OR(D48="",N(F48)=0),0,SUMIFS($F$15:$F$164,$B$15:$B$164,B48,$D$15:$D$164,D48))</f>
        <v/>
      </c>
      <c r="R48">
        <f>IF(OR(O48="",O48="OK"),0,1)</f>
        <v/>
      </c>
    </row>
    <row r="49">
      <c r="B49" s="21" t="n"/>
      <c r="C49" s="22" t="n"/>
      <c r="D49" s="14" t="n"/>
      <c r="E49" s="23" t="n"/>
      <c r="F49" s="23" t="n"/>
      <c r="G49" s="23" t="n"/>
      <c r="H49" s="23" t="n"/>
      <c r="I49" s="23" t="n"/>
      <c r="J49" s="23" t="n"/>
      <c r="K49" s="23" t="n"/>
      <c r="L49" s="23" t="n"/>
      <c r="M49" s="23" t="n"/>
      <c r="N49" s="24">
        <f>IF(COUNT(E49:M49)=0,"",N($E$7)+SUM(E$15:E49)-SUM(F$15:F49))</f>
        <v/>
      </c>
      <c r="O49" s="25">
        <f>IF(COUNT(E49:M49)=0,"",IF(B49="","Enter the date",IF(AND(N(F49)&gt;0,D49=""),"Enter who was paid",IF(N49&lt;0,"Petty cash below zero: top up first, or an entry is wrong",IF(ROUND(SUM(G49:M49)-N(F49),2)&lt;&gt;0,"Spread the amount over the heads: they should add up to the amount paid",IF(Q49&gt;10000,"Over ₹10,000 in cash to one payee today: too big for petty cash, s.36(4)","OK"))))))</f>
        <v/>
      </c>
      <c r="Q49">
        <f>IF(OR(D49="",N(F49)=0),0,SUMIFS($F$15:$F$164,$B$15:$B$164,B49,$D$15:$D$164,D49))</f>
        <v/>
      </c>
      <c r="R49">
        <f>IF(OR(O49="",O49="OK"),0,1)</f>
        <v/>
      </c>
    </row>
    <row r="50">
      <c r="B50" s="21" t="n"/>
      <c r="C50" s="22" t="n"/>
      <c r="D50" s="14" t="n"/>
      <c r="E50" s="23" t="n"/>
      <c r="F50" s="23" t="n"/>
      <c r="G50" s="23" t="n"/>
      <c r="H50" s="23" t="n"/>
      <c r="I50" s="23" t="n"/>
      <c r="J50" s="23" t="n"/>
      <c r="K50" s="23" t="n"/>
      <c r="L50" s="23" t="n"/>
      <c r="M50" s="23" t="n"/>
      <c r="N50" s="24">
        <f>IF(COUNT(E50:M50)=0,"",N($E$7)+SUM(E$15:E50)-SUM(F$15:F50))</f>
        <v/>
      </c>
      <c r="O50" s="25">
        <f>IF(COUNT(E50:M50)=0,"",IF(B50="","Enter the date",IF(AND(N(F50)&gt;0,D50=""),"Enter who was paid",IF(N50&lt;0,"Petty cash below zero: top up first, or an entry is wrong",IF(ROUND(SUM(G50:M50)-N(F50),2)&lt;&gt;0,"Spread the amount over the heads: they should add up to the amount paid",IF(Q50&gt;10000,"Over ₹10,000 in cash to one payee today: too big for petty cash, s.36(4)","OK"))))))</f>
        <v/>
      </c>
      <c r="Q50">
        <f>IF(OR(D50="",N(F50)=0),0,SUMIFS($F$15:$F$164,$B$15:$B$164,B50,$D$15:$D$164,D50))</f>
        <v/>
      </c>
      <c r="R50">
        <f>IF(OR(O50="",O50="OK"),0,1)</f>
        <v/>
      </c>
    </row>
    <row r="51">
      <c r="B51" s="21" t="n"/>
      <c r="C51" s="22" t="n"/>
      <c r="D51" s="14" t="n"/>
      <c r="E51" s="23" t="n"/>
      <c r="F51" s="23" t="n"/>
      <c r="G51" s="23" t="n"/>
      <c r="H51" s="23" t="n"/>
      <c r="I51" s="23" t="n"/>
      <c r="J51" s="23" t="n"/>
      <c r="K51" s="23" t="n"/>
      <c r="L51" s="23" t="n"/>
      <c r="M51" s="23" t="n"/>
      <c r="N51" s="24">
        <f>IF(COUNT(E51:M51)=0,"",N($E$7)+SUM(E$15:E51)-SUM(F$15:F51))</f>
        <v/>
      </c>
      <c r="O51" s="25">
        <f>IF(COUNT(E51:M51)=0,"",IF(B51="","Enter the date",IF(AND(N(F51)&gt;0,D51=""),"Enter who was paid",IF(N51&lt;0,"Petty cash below zero: top up first, or an entry is wrong",IF(ROUND(SUM(G51:M51)-N(F51),2)&lt;&gt;0,"Spread the amount over the heads: they should add up to the amount paid",IF(Q51&gt;10000,"Over ₹10,000 in cash to one payee today: too big for petty cash, s.36(4)","OK"))))))</f>
        <v/>
      </c>
      <c r="Q51">
        <f>IF(OR(D51="",N(F51)=0),0,SUMIFS($F$15:$F$164,$B$15:$B$164,B51,$D$15:$D$164,D51))</f>
        <v/>
      </c>
      <c r="R51">
        <f>IF(OR(O51="",O51="OK"),0,1)</f>
        <v/>
      </c>
    </row>
    <row r="52">
      <c r="B52" s="21" t="n"/>
      <c r="C52" s="22" t="n"/>
      <c r="D52" s="14" t="n"/>
      <c r="E52" s="23" t="n"/>
      <c r="F52" s="23" t="n"/>
      <c r="G52" s="23" t="n"/>
      <c r="H52" s="23" t="n"/>
      <c r="I52" s="23" t="n"/>
      <c r="J52" s="23" t="n"/>
      <c r="K52" s="23" t="n"/>
      <c r="L52" s="23" t="n"/>
      <c r="M52" s="23" t="n"/>
      <c r="N52" s="24">
        <f>IF(COUNT(E52:M52)=0,"",N($E$7)+SUM(E$15:E52)-SUM(F$15:F52))</f>
        <v/>
      </c>
      <c r="O52" s="25">
        <f>IF(COUNT(E52:M52)=0,"",IF(B52="","Enter the date",IF(AND(N(F52)&gt;0,D52=""),"Enter who was paid",IF(N52&lt;0,"Petty cash below zero: top up first, or an entry is wrong",IF(ROUND(SUM(G52:M52)-N(F52),2)&lt;&gt;0,"Spread the amount over the heads: they should add up to the amount paid",IF(Q52&gt;10000,"Over ₹10,000 in cash to one payee today: too big for petty cash, s.36(4)","OK"))))))</f>
        <v/>
      </c>
      <c r="Q52">
        <f>IF(OR(D52="",N(F52)=0),0,SUMIFS($F$15:$F$164,$B$15:$B$164,B52,$D$15:$D$164,D52))</f>
        <v/>
      </c>
      <c r="R52">
        <f>IF(OR(O52="",O52="OK"),0,1)</f>
        <v/>
      </c>
    </row>
    <row r="53">
      <c r="B53" s="21" t="n"/>
      <c r="C53" s="22" t="n"/>
      <c r="D53" s="14" t="n"/>
      <c r="E53" s="23" t="n"/>
      <c r="F53" s="23" t="n"/>
      <c r="G53" s="23" t="n"/>
      <c r="H53" s="23" t="n"/>
      <c r="I53" s="23" t="n"/>
      <c r="J53" s="23" t="n"/>
      <c r="K53" s="23" t="n"/>
      <c r="L53" s="23" t="n"/>
      <c r="M53" s="23" t="n"/>
      <c r="N53" s="24">
        <f>IF(COUNT(E53:M53)=0,"",N($E$7)+SUM(E$15:E53)-SUM(F$15:F53))</f>
        <v/>
      </c>
      <c r="O53" s="25">
        <f>IF(COUNT(E53:M53)=0,"",IF(B53="","Enter the date",IF(AND(N(F53)&gt;0,D53=""),"Enter who was paid",IF(N53&lt;0,"Petty cash below zero: top up first, or an entry is wrong",IF(ROUND(SUM(G53:M53)-N(F53),2)&lt;&gt;0,"Spread the amount over the heads: they should add up to the amount paid",IF(Q53&gt;10000,"Over ₹10,000 in cash to one payee today: too big for petty cash, s.36(4)","OK"))))))</f>
        <v/>
      </c>
      <c r="Q53">
        <f>IF(OR(D53="",N(F53)=0),0,SUMIFS($F$15:$F$164,$B$15:$B$164,B53,$D$15:$D$164,D53))</f>
        <v/>
      </c>
      <c r="R53">
        <f>IF(OR(O53="",O53="OK"),0,1)</f>
        <v/>
      </c>
    </row>
    <row r="54">
      <c r="B54" s="21" t="n"/>
      <c r="C54" s="22" t="n"/>
      <c r="D54" s="14" t="n"/>
      <c r="E54" s="23" t="n"/>
      <c r="F54" s="23" t="n"/>
      <c r="G54" s="23" t="n"/>
      <c r="H54" s="23" t="n"/>
      <c r="I54" s="23" t="n"/>
      <c r="J54" s="23" t="n"/>
      <c r="K54" s="23" t="n"/>
      <c r="L54" s="23" t="n"/>
      <c r="M54" s="23" t="n"/>
      <c r="N54" s="24">
        <f>IF(COUNT(E54:M54)=0,"",N($E$7)+SUM(E$15:E54)-SUM(F$15:F54))</f>
        <v/>
      </c>
      <c r="O54" s="25">
        <f>IF(COUNT(E54:M54)=0,"",IF(B54="","Enter the date",IF(AND(N(F54)&gt;0,D54=""),"Enter who was paid",IF(N54&lt;0,"Petty cash below zero: top up first, or an entry is wrong",IF(ROUND(SUM(G54:M54)-N(F54),2)&lt;&gt;0,"Spread the amount over the heads: they should add up to the amount paid",IF(Q54&gt;10000,"Over ₹10,000 in cash to one payee today: too big for petty cash, s.36(4)","OK"))))))</f>
        <v/>
      </c>
      <c r="Q54">
        <f>IF(OR(D54="",N(F54)=0),0,SUMIFS($F$15:$F$164,$B$15:$B$164,B54,$D$15:$D$164,D54))</f>
        <v/>
      </c>
      <c r="R54">
        <f>IF(OR(O54="",O54="OK"),0,1)</f>
        <v/>
      </c>
    </row>
    <row r="55">
      <c r="B55" s="21" t="n"/>
      <c r="C55" s="22" t="n"/>
      <c r="D55" s="14" t="n"/>
      <c r="E55" s="23" t="n"/>
      <c r="F55" s="23" t="n"/>
      <c r="G55" s="23" t="n"/>
      <c r="H55" s="23" t="n"/>
      <c r="I55" s="23" t="n"/>
      <c r="J55" s="23" t="n"/>
      <c r="K55" s="23" t="n"/>
      <c r="L55" s="23" t="n"/>
      <c r="M55" s="23" t="n"/>
      <c r="N55" s="24">
        <f>IF(COUNT(E55:M55)=0,"",N($E$7)+SUM(E$15:E55)-SUM(F$15:F55))</f>
        <v/>
      </c>
      <c r="O55" s="25">
        <f>IF(COUNT(E55:M55)=0,"",IF(B55="","Enter the date",IF(AND(N(F55)&gt;0,D55=""),"Enter who was paid",IF(N55&lt;0,"Petty cash below zero: top up first, or an entry is wrong",IF(ROUND(SUM(G55:M55)-N(F55),2)&lt;&gt;0,"Spread the amount over the heads: they should add up to the amount paid",IF(Q55&gt;10000,"Over ₹10,000 in cash to one payee today: too big for petty cash, s.36(4)","OK"))))))</f>
        <v/>
      </c>
      <c r="Q55">
        <f>IF(OR(D55="",N(F55)=0),0,SUMIFS($F$15:$F$164,$B$15:$B$164,B55,$D$15:$D$164,D55))</f>
        <v/>
      </c>
      <c r="R55">
        <f>IF(OR(O55="",O55="OK"),0,1)</f>
        <v/>
      </c>
    </row>
    <row r="56">
      <c r="B56" s="21" t="n"/>
      <c r="C56" s="22" t="n"/>
      <c r="D56" s="14" t="n"/>
      <c r="E56" s="23" t="n"/>
      <c r="F56" s="23" t="n"/>
      <c r="G56" s="23" t="n"/>
      <c r="H56" s="23" t="n"/>
      <c r="I56" s="23" t="n"/>
      <c r="J56" s="23" t="n"/>
      <c r="K56" s="23" t="n"/>
      <c r="L56" s="23" t="n"/>
      <c r="M56" s="23" t="n"/>
      <c r="N56" s="24">
        <f>IF(COUNT(E56:M56)=0,"",N($E$7)+SUM(E$15:E56)-SUM(F$15:F56))</f>
        <v/>
      </c>
      <c r="O56" s="25">
        <f>IF(COUNT(E56:M56)=0,"",IF(B56="","Enter the date",IF(AND(N(F56)&gt;0,D56=""),"Enter who was paid",IF(N56&lt;0,"Petty cash below zero: top up first, or an entry is wrong",IF(ROUND(SUM(G56:M56)-N(F56),2)&lt;&gt;0,"Spread the amount over the heads: they should add up to the amount paid",IF(Q56&gt;10000,"Over ₹10,000 in cash to one payee today: too big for petty cash, s.36(4)","OK"))))))</f>
        <v/>
      </c>
      <c r="Q56">
        <f>IF(OR(D56="",N(F56)=0),0,SUMIFS($F$15:$F$164,$B$15:$B$164,B56,$D$15:$D$164,D56))</f>
        <v/>
      </c>
      <c r="R56">
        <f>IF(OR(O56="",O56="OK"),0,1)</f>
        <v/>
      </c>
    </row>
    <row r="57">
      <c r="B57" s="21" t="n"/>
      <c r="C57" s="22" t="n"/>
      <c r="D57" s="14" t="n"/>
      <c r="E57" s="23" t="n"/>
      <c r="F57" s="23" t="n"/>
      <c r="G57" s="23" t="n"/>
      <c r="H57" s="23" t="n"/>
      <c r="I57" s="23" t="n"/>
      <c r="J57" s="23" t="n"/>
      <c r="K57" s="23" t="n"/>
      <c r="L57" s="23" t="n"/>
      <c r="M57" s="23" t="n"/>
      <c r="N57" s="24">
        <f>IF(COUNT(E57:M57)=0,"",N($E$7)+SUM(E$15:E57)-SUM(F$15:F57))</f>
        <v/>
      </c>
      <c r="O57" s="25">
        <f>IF(COUNT(E57:M57)=0,"",IF(B57="","Enter the date",IF(AND(N(F57)&gt;0,D57=""),"Enter who was paid",IF(N57&lt;0,"Petty cash below zero: top up first, or an entry is wrong",IF(ROUND(SUM(G57:M57)-N(F57),2)&lt;&gt;0,"Spread the amount over the heads: they should add up to the amount paid",IF(Q57&gt;10000,"Over ₹10,000 in cash to one payee today: too big for petty cash, s.36(4)","OK"))))))</f>
        <v/>
      </c>
      <c r="Q57">
        <f>IF(OR(D57="",N(F57)=0),0,SUMIFS($F$15:$F$164,$B$15:$B$164,B57,$D$15:$D$164,D57))</f>
        <v/>
      </c>
      <c r="R57">
        <f>IF(OR(O57="",O57="OK"),0,1)</f>
        <v/>
      </c>
    </row>
    <row r="58">
      <c r="B58" s="21" t="n"/>
      <c r="C58" s="22" t="n"/>
      <c r="D58" s="14" t="n"/>
      <c r="E58" s="23" t="n"/>
      <c r="F58" s="23" t="n"/>
      <c r="G58" s="23" t="n"/>
      <c r="H58" s="23" t="n"/>
      <c r="I58" s="23" t="n"/>
      <c r="J58" s="23" t="n"/>
      <c r="K58" s="23" t="n"/>
      <c r="L58" s="23" t="n"/>
      <c r="M58" s="23" t="n"/>
      <c r="N58" s="24">
        <f>IF(COUNT(E58:M58)=0,"",N($E$7)+SUM(E$15:E58)-SUM(F$15:F58))</f>
        <v/>
      </c>
      <c r="O58" s="25">
        <f>IF(COUNT(E58:M58)=0,"",IF(B58="","Enter the date",IF(AND(N(F58)&gt;0,D58=""),"Enter who was paid",IF(N58&lt;0,"Petty cash below zero: top up first, or an entry is wrong",IF(ROUND(SUM(G58:M58)-N(F58),2)&lt;&gt;0,"Spread the amount over the heads: they should add up to the amount paid",IF(Q58&gt;10000,"Over ₹10,000 in cash to one payee today: too big for petty cash, s.36(4)","OK"))))))</f>
        <v/>
      </c>
      <c r="Q58">
        <f>IF(OR(D58="",N(F58)=0),0,SUMIFS($F$15:$F$164,$B$15:$B$164,B58,$D$15:$D$164,D58))</f>
        <v/>
      </c>
      <c r="R58">
        <f>IF(OR(O58="",O58="OK"),0,1)</f>
        <v/>
      </c>
    </row>
    <row r="59">
      <c r="B59" s="21" t="n"/>
      <c r="C59" s="22" t="n"/>
      <c r="D59" s="14" t="n"/>
      <c r="E59" s="23" t="n"/>
      <c r="F59" s="23" t="n"/>
      <c r="G59" s="23" t="n"/>
      <c r="H59" s="23" t="n"/>
      <c r="I59" s="23" t="n"/>
      <c r="J59" s="23" t="n"/>
      <c r="K59" s="23" t="n"/>
      <c r="L59" s="23" t="n"/>
      <c r="M59" s="23" t="n"/>
      <c r="N59" s="24">
        <f>IF(COUNT(E59:M59)=0,"",N($E$7)+SUM(E$15:E59)-SUM(F$15:F59))</f>
        <v/>
      </c>
      <c r="O59" s="25">
        <f>IF(COUNT(E59:M59)=0,"",IF(B59="","Enter the date",IF(AND(N(F59)&gt;0,D59=""),"Enter who was paid",IF(N59&lt;0,"Petty cash below zero: top up first, or an entry is wrong",IF(ROUND(SUM(G59:M59)-N(F59),2)&lt;&gt;0,"Spread the amount over the heads: they should add up to the amount paid",IF(Q59&gt;10000,"Over ₹10,000 in cash to one payee today: too big for petty cash, s.36(4)","OK"))))))</f>
        <v/>
      </c>
      <c r="Q59">
        <f>IF(OR(D59="",N(F59)=0),0,SUMIFS($F$15:$F$164,$B$15:$B$164,B59,$D$15:$D$164,D59))</f>
        <v/>
      </c>
      <c r="R59">
        <f>IF(OR(O59="",O59="OK"),0,1)</f>
        <v/>
      </c>
    </row>
    <row r="60">
      <c r="B60" s="21" t="n"/>
      <c r="C60" s="22" t="n"/>
      <c r="D60" s="14" t="n"/>
      <c r="E60" s="23" t="n"/>
      <c r="F60" s="23" t="n"/>
      <c r="G60" s="23" t="n"/>
      <c r="H60" s="23" t="n"/>
      <c r="I60" s="23" t="n"/>
      <c r="J60" s="23" t="n"/>
      <c r="K60" s="23" t="n"/>
      <c r="L60" s="23" t="n"/>
      <c r="M60" s="23" t="n"/>
      <c r="N60" s="24">
        <f>IF(COUNT(E60:M60)=0,"",N($E$7)+SUM(E$15:E60)-SUM(F$15:F60))</f>
        <v/>
      </c>
      <c r="O60" s="25">
        <f>IF(COUNT(E60:M60)=0,"",IF(B60="","Enter the date",IF(AND(N(F60)&gt;0,D60=""),"Enter who was paid",IF(N60&lt;0,"Petty cash below zero: top up first, or an entry is wrong",IF(ROUND(SUM(G60:M60)-N(F60),2)&lt;&gt;0,"Spread the amount over the heads: they should add up to the amount paid",IF(Q60&gt;10000,"Over ₹10,000 in cash to one payee today: too big for petty cash, s.36(4)","OK"))))))</f>
        <v/>
      </c>
      <c r="Q60">
        <f>IF(OR(D60="",N(F60)=0),0,SUMIFS($F$15:$F$164,$B$15:$B$164,B60,$D$15:$D$164,D60))</f>
        <v/>
      </c>
      <c r="R60">
        <f>IF(OR(O60="",O60="OK"),0,1)</f>
        <v/>
      </c>
    </row>
    <row r="61">
      <c r="B61" s="21" t="n"/>
      <c r="C61" s="22" t="n"/>
      <c r="D61" s="14" t="n"/>
      <c r="E61" s="23" t="n"/>
      <c r="F61" s="23" t="n"/>
      <c r="G61" s="23" t="n"/>
      <c r="H61" s="23" t="n"/>
      <c r="I61" s="23" t="n"/>
      <c r="J61" s="23" t="n"/>
      <c r="K61" s="23" t="n"/>
      <c r="L61" s="23" t="n"/>
      <c r="M61" s="23" t="n"/>
      <c r="N61" s="24">
        <f>IF(COUNT(E61:M61)=0,"",N($E$7)+SUM(E$15:E61)-SUM(F$15:F61))</f>
        <v/>
      </c>
      <c r="O61" s="25">
        <f>IF(COUNT(E61:M61)=0,"",IF(B61="","Enter the date",IF(AND(N(F61)&gt;0,D61=""),"Enter who was paid",IF(N61&lt;0,"Petty cash below zero: top up first, or an entry is wrong",IF(ROUND(SUM(G61:M61)-N(F61),2)&lt;&gt;0,"Spread the amount over the heads: they should add up to the amount paid",IF(Q61&gt;10000,"Over ₹10,000 in cash to one payee today: too big for petty cash, s.36(4)","OK"))))))</f>
        <v/>
      </c>
      <c r="Q61">
        <f>IF(OR(D61="",N(F61)=0),0,SUMIFS($F$15:$F$164,$B$15:$B$164,B61,$D$15:$D$164,D61))</f>
        <v/>
      </c>
      <c r="R61">
        <f>IF(OR(O61="",O61="OK"),0,1)</f>
        <v/>
      </c>
    </row>
    <row r="62">
      <c r="B62" s="21" t="n"/>
      <c r="C62" s="22" t="n"/>
      <c r="D62" s="14" t="n"/>
      <c r="E62" s="23" t="n"/>
      <c r="F62" s="23" t="n"/>
      <c r="G62" s="23" t="n"/>
      <c r="H62" s="23" t="n"/>
      <c r="I62" s="23" t="n"/>
      <c r="J62" s="23" t="n"/>
      <c r="K62" s="23" t="n"/>
      <c r="L62" s="23" t="n"/>
      <c r="M62" s="23" t="n"/>
      <c r="N62" s="24">
        <f>IF(COUNT(E62:M62)=0,"",N($E$7)+SUM(E$15:E62)-SUM(F$15:F62))</f>
        <v/>
      </c>
      <c r="O62" s="25">
        <f>IF(COUNT(E62:M62)=0,"",IF(B62="","Enter the date",IF(AND(N(F62)&gt;0,D62=""),"Enter who was paid",IF(N62&lt;0,"Petty cash below zero: top up first, or an entry is wrong",IF(ROUND(SUM(G62:M62)-N(F62),2)&lt;&gt;0,"Spread the amount over the heads: they should add up to the amount paid",IF(Q62&gt;10000,"Over ₹10,000 in cash to one payee today: too big for petty cash, s.36(4)","OK"))))))</f>
        <v/>
      </c>
      <c r="Q62">
        <f>IF(OR(D62="",N(F62)=0),0,SUMIFS($F$15:$F$164,$B$15:$B$164,B62,$D$15:$D$164,D62))</f>
        <v/>
      </c>
      <c r="R62">
        <f>IF(OR(O62="",O62="OK"),0,1)</f>
        <v/>
      </c>
    </row>
    <row r="63">
      <c r="B63" s="21" t="n"/>
      <c r="C63" s="22" t="n"/>
      <c r="D63" s="14" t="n"/>
      <c r="E63" s="23" t="n"/>
      <c r="F63" s="23" t="n"/>
      <c r="G63" s="23" t="n"/>
      <c r="H63" s="23" t="n"/>
      <c r="I63" s="23" t="n"/>
      <c r="J63" s="23" t="n"/>
      <c r="K63" s="23" t="n"/>
      <c r="L63" s="23" t="n"/>
      <c r="M63" s="23" t="n"/>
      <c r="N63" s="24">
        <f>IF(COUNT(E63:M63)=0,"",N($E$7)+SUM(E$15:E63)-SUM(F$15:F63))</f>
        <v/>
      </c>
      <c r="O63" s="25">
        <f>IF(COUNT(E63:M63)=0,"",IF(B63="","Enter the date",IF(AND(N(F63)&gt;0,D63=""),"Enter who was paid",IF(N63&lt;0,"Petty cash below zero: top up first, or an entry is wrong",IF(ROUND(SUM(G63:M63)-N(F63),2)&lt;&gt;0,"Spread the amount over the heads: they should add up to the amount paid",IF(Q63&gt;10000,"Over ₹10,000 in cash to one payee today: too big for petty cash, s.36(4)","OK"))))))</f>
        <v/>
      </c>
      <c r="Q63">
        <f>IF(OR(D63="",N(F63)=0),0,SUMIFS($F$15:$F$164,$B$15:$B$164,B63,$D$15:$D$164,D63))</f>
        <v/>
      </c>
      <c r="R63">
        <f>IF(OR(O63="",O63="OK"),0,1)</f>
        <v/>
      </c>
    </row>
    <row r="64">
      <c r="B64" s="21" t="n"/>
      <c r="C64" s="22" t="n"/>
      <c r="D64" s="14" t="n"/>
      <c r="E64" s="23" t="n"/>
      <c r="F64" s="23" t="n"/>
      <c r="G64" s="23" t="n"/>
      <c r="H64" s="23" t="n"/>
      <c r="I64" s="23" t="n"/>
      <c r="J64" s="23" t="n"/>
      <c r="K64" s="23" t="n"/>
      <c r="L64" s="23" t="n"/>
      <c r="M64" s="23" t="n"/>
      <c r="N64" s="24">
        <f>IF(COUNT(E64:M64)=0,"",N($E$7)+SUM(E$15:E64)-SUM(F$15:F64))</f>
        <v/>
      </c>
      <c r="O64" s="25">
        <f>IF(COUNT(E64:M64)=0,"",IF(B64="","Enter the date",IF(AND(N(F64)&gt;0,D64=""),"Enter who was paid",IF(N64&lt;0,"Petty cash below zero: top up first, or an entry is wrong",IF(ROUND(SUM(G64:M64)-N(F64),2)&lt;&gt;0,"Spread the amount over the heads: they should add up to the amount paid",IF(Q64&gt;10000,"Over ₹10,000 in cash to one payee today: too big for petty cash, s.36(4)","OK"))))))</f>
        <v/>
      </c>
      <c r="Q64">
        <f>IF(OR(D64="",N(F64)=0),0,SUMIFS($F$15:$F$164,$B$15:$B$164,B64,$D$15:$D$164,D64))</f>
        <v/>
      </c>
      <c r="R64">
        <f>IF(OR(O64="",O64="OK"),0,1)</f>
        <v/>
      </c>
    </row>
    <row r="65">
      <c r="B65" s="21" t="n"/>
      <c r="C65" s="22" t="n"/>
      <c r="D65" s="14" t="n"/>
      <c r="E65" s="23" t="n"/>
      <c r="F65" s="23" t="n"/>
      <c r="G65" s="23" t="n"/>
      <c r="H65" s="23" t="n"/>
      <c r="I65" s="23" t="n"/>
      <c r="J65" s="23" t="n"/>
      <c r="K65" s="23" t="n"/>
      <c r="L65" s="23" t="n"/>
      <c r="M65" s="23" t="n"/>
      <c r="N65" s="24">
        <f>IF(COUNT(E65:M65)=0,"",N($E$7)+SUM(E$15:E65)-SUM(F$15:F65))</f>
        <v/>
      </c>
      <c r="O65" s="25">
        <f>IF(COUNT(E65:M65)=0,"",IF(B65="","Enter the date",IF(AND(N(F65)&gt;0,D65=""),"Enter who was paid",IF(N65&lt;0,"Petty cash below zero: top up first, or an entry is wrong",IF(ROUND(SUM(G65:M65)-N(F65),2)&lt;&gt;0,"Spread the amount over the heads: they should add up to the amount paid",IF(Q65&gt;10000,"Over ₹10,000 in cash to one payee today: too big for petty cash, s.36(4)","OK"))))))</f>
        <v/>
      </c>
      <c r="Q65">
        <f>IF(OR(D65="",N(F65)=0),0,SUMIFS($F$15:$F$164,$B$15:$B$164,B65,$D$15:$D$164,D65))</f>
        <v/>
      </c>
      <c r="R65">
        <f>IF(OR(O65="",O65="OK"),0,1)</f>
        <v/>
      </c>
    </row>
    <row r="66">
      <c r="B66" s="21" t="n"/>
      <c r="C66" s="22" t="n"/>
      <c r="D66" s="14" t="n"/>
      <c r="E66" s="23" t="n"/>
      <c r="F66" s="23" t="n"/>
      <c r="G66" s="23" t="n"/>
      <c r="H66" s="23" t="n"/>
      <c r="I66" s="23" t="n"/>
      <c r="J66" s="23" t="n"/>
      <c r="K66" s="23" t="n"/>
      <c r="L66" s="23" t="n"/>
      <c r="M66" s="23" t="n"/>
      <c r="N66" s="24">
        <f>IF(COUNT(E66:M66)=0,"",N($E$7)+SUM(E$15:E66)-SUM(F$15:F66))</f>
        <v/>
      </c>
      <c r="O66" s="25">
        <f>IF(COUNT(E66:M66)=0,"",IF(B66="","Enter the date",IF(AND(N(F66)&gt;0,D66=""),"Enter who was paid",IF(N66&lt;0,"Petty cash below zero: top up first, or an entry is wrong",IF(ROUND(SUM(G66:M66)-N(F66),2)&lt;&gt;0,"Spread the amount over the heads: they should add up to the amount paid",IF(Q66&gt;10000,"Over ₹10,000 in cash to one payee today: too big for petty cash, s.36(4)","OK"))))))</f>
        <v/>
      </c>
      <c r="Q66">
        <f>IF(OR(D66="",N(F66)=0),0,SUMIFS($F$15:$F$164,$B$15:$B$164,B66,$D$15:$D$164,D66))</f>
        <v/>
      </c>
      <c r="R66">
        <f>IF(OR(O66="",O66="OK"),0,1)</f>
        <v/>
      </c>
    </row>
    <row r="67">
      <c r="B67" s="21" t="n"/>
      <c r="C67" s="22" t="n"/>
      <c r="D67" s="14" t="n"/>
      <c r="E67" s="23" t="n"/>
      <c r="F67" s="23" t="n"/>
      <c r="G67" s="23" t="n"/>
      <c r="H67" s="23" t="n"/>
      <c r="I67" s="23" t="n"/>
      <c r="J67" s="23" t="n"/>
      <c r="K67" s="23" t="n"/>
      <c r="L67" s="23" t="n"/>
      <c r="M67" s="23" t="n"/>
      <c r="N67" s="24">
        <f>IF(COUNT(E67:M67)=0,"",N($E$7)+SUM(E$15:E67)-SUM(F$15:F67))</f>
        <v/>
      </c>
      <c r="O67" s="25">
        <f>IF(COUNT(E67:M67)=0,"",IF(B67="","Enter the date",IF(AND(N(F67)&gt;0,D67=""),"Enter who was paid",IF(N67&lt;0,"Petty cash below zero: top up first, or an entry is wrong",IF(ROUND(SUM(G67:M67)-N(F67),2)&lt;&gt;0,"Spread the amount over the heads: they should add up to the amount paid",IF(Q67&gt;10000,"Over ₹10,000 in cash to one payee today: too big for petty cash, s.36(4)","OK"))))))</f>
        <v/>
      </c>
      <c r="Q67">
        <f>IF(OR(D67="",N(F67)=0),0,SUMIFS($F$15:$F$164,$B$15:$B$164,B67,$D$15:$D$164,D67))</f>
        <v/>
      </c>
      <c r="R67">
        <f>IF(OR(O67="",O67="OK"),0,1)</f>
        <v/>
      </c>
    </row>
    <row r="68">
      <c r="B68" s="21" t="n"/>
      <c r="C68" s="22" t="n"/>
      <c r="D68" s="14" t="n"/>
      <c r="E68" s="23" t="n"/>
      <c r="F68" s="23" t="n"/>
      <c r="G68" s="23" t="n"/>
      <c r="H68" s="23" t="n"/>
      <c r="I68" s="23" t="n"/>
      <c r="J68" s="23" t="n"/>
      <c r="K68" s="23" t="n"/>
      <c r="L68" s="23" t="n"/>
      <c r="M68" s="23" t="n"/>
      <c r="N68" s="24">
        <f>IF(COUNT(E68:M68)=0,"",N($E$7)+SUM(E$15:E68)-SUM(F$15:F68))</f>
        <v/>
      </c>
      <c r="O68" s="25">
        <f>IF(COUNT(E68:M68)=0,"",IF(B68="","Enter the date",IF(AND(N(F68)&gt;0,D68=""),"Enter who was paid",IF(N68&lt;0,"Petty cash below zero: top up first, or an entry is wrong",IF(ROUND(SUM(G68:M68)-N(F68),2)&lt;&gt;0,"Spread the amount over the heads: they should add up to the amount paid",IF(Q68&gt;10000,"Over ₹10,000 in cash to one payee today: too big for petty cash, s.36(4)","OK"))))))</f>
        <v/>
      </c>
      <c r="Q68">
        <f>IF(OR(D68="",N(F68)=0),0,SUMIFS($F$15:$F$164,$B$15:$B$164,B68,$D$15:$D$164,D68))</f>
        <v/>
      </c>
      <c r="R68">
        <f>IF(OR(O68="",O68="OK"),0,1)</f>
        <v/>
      </c>
    </row>
    <row r="69">
      <c r="B69" s="21" t="n"/>
      <c r="C69" s="22" t="n"/>
      <c r="D69" s="14" t="n"/>
      <c r="E69" s="23" t="n"/>
      <c r="F69" s="23" t="n"/>
      <c r="G69" s="23" t="n"/>
      <c r="H69" s="23" t="n"/>
      <c r="I69" s="23" t="n"/>
      <c r="J69" s="23" t="n"/>
      <c r="K69" s="23" t="n"/>
      <c r="L69" s="23" t="n"/>
      <c r="M69" s="23" t="n"/>
      <c r="N69" s="24">
        <f>IF(COUNT(E69:M69)=0,"",N($E$7)+SUM(E$15:E69)-SUM(F$15:F69))</f>
        <v/>
      </c>
      <c r="O69" s="25">
        <f>IF(COUNT(E69:M69)=0,"",IF(B69="","Enter the date",IF(AND(N(F69)&gt;0,D69=""),"Enter who was paid",IF(N69&lt;0,"Petty cash below zero: top up first, or an entry is wrong",IF(ROUND(SUM(G69:M69)-N(F69),2)&lt;&gt;0,"Spread the amount over the heads: they should add up to the amount paid",IF(Q69&gt;10000,"Over ₹10,000 in cash to one payee today: too big for petty cash, s.36(4)","OK"))))))</f>
        <v/>
      </c>
      <c r="Q69">
        <f>IF(OR(D69="",N(F69)=0),0,SUMIFS($F$15:$F$164,$B$15:$B$164,B69,$D$15:$D$164,D69))</f>
        <v/>
      </c>
      <c r="R69">
        <f>IF(OR(O69="",O69="OK"),0,1)</f>
        <v/>
      </c>
    </row>
    <row r="70">
      <c r="B70" s="21" t="n"/>
      <c r="C70" s="22" t="n"/>
      <c r="D70" s="14" t="n"/>
      <c r="E70" s="23" t="n"/>
      <c r="F70" s="23" t="n"/>
      <c r="G70" s="23" t="n"/>
      <c r="H70" s="23" t="n"/>
      <c r="I70" s="23" t="n"/>
      <c r="J70" s="23" t="n"/>
      <c r="K70" s="23" t="n"/>
      <c r="L70" s="23" t="n"/>
      <c r="M70" s="23" t="n"/>
      <c r="N70" s="24">
        <f>IF(COUNT(E70:M70)=0,"",N($E$7)+SUM(E$15:E70)-SUM(F$15:F70))</f>
        <v/>
      </c>
      <c r="O70" s="25">
        <f>IF(COUNT(E70:M70)=0,"",IF(B70="","Enter the date",IF(AND(N(F70)&gt;0,D70=""),"Enter who was paid",IF(N70&lt;0,"Petty cash below zero: top up first, or an entry is wrong",IF(ROUND(SUM(G70:M70)-N(F70),2)&lt;&gt;0,"Spread the amount over the heads: they should add up to the amount paid",IF(Q70&gt;10000,"Over ₹10,000 in cash to one payee today: too big for petty cash, s.36(4)","OK"))))))</f>
        <v/>
      </c>
      <c r="Q70">
        <f>IF(OR(D70="",N(F70)=0),0,SUMIFS($F$15:$F$164,$B$15:$B$164,B70,$D$15:$D$164,D70))</f>
        <v/>
      </c>
      <c r="R70">
        <f>IF(OR(O70="",O70="OK"),0,1)</f>
        <v/>
      </c>
    </row>
    <row r="71">
      <c r="B71" s="21" t="n"/>
      <c r="C71" s="22" t="n"/>
      <c r="D71" s="14" t="n"/>
      <c r="E71" s="23" t="n"/>
      <c r="F71" s="23" t="n"/>
      <c r="G71" s="23" t="n"/>
      <c r="H71" s="23" t="n"/>
      <c r="I71" s="23" t="n"/>
      <c r="J71" s="23" t="n"/>
      <c r="K71" s="23" t="n"/>
      <c r="L71" s="23" t="n"/>
      <c r="M71" s="23" t="n"/>
      <c r="N71" s="24">
        <f>IF(COUNT(E71:M71)=0,"",N($E$7)+SUM(E$15:E71)-SUM(F$15:F71))</f>
        <v/>
      </c>
      <c r="O71" s="25">
        <f>IF(COUNT(E71:M71)=0,"",IF(B71="","Enter the date",IF(AND(N(F71)&gt;0,D71=""),"Enter who was paid",IF(N71&lt;0,"Petty cash below zero: top up first, or an entry is wrong",IF(ROUND(SUM(G71:M71)-N(F71),2)&lt;&gt;0,"Spread the amount over the heads: they should add up to the amount paid",IF(Q71&gt;10000,"Over ₹10,000 in cash to one payee today: too big for petty cash, s.36(4)","OK"))))))</f>
        <v/>
      </c>
      <c r="Q71">
        <f>IF(OR(D71="",N(F71)=0),0,SUMIFS($F$15:$F$164,$B$15:$B$164,B71,$D$15:$D$164,D71))</f>
        <v/>
      </c>
      <c r="R71">
        <f>IF(OR(O71="",O71="OK"),0,1)</f>
        <v/>
      </c>
    </row>
    <row r="72">
      <c r="B72" s="21" t="n"/>
      <c r="C72" s="22" t="n"/>
      <c r="D72" s="14" t="n"/>
      <c r="E72" s="23" t="n"/>
      <c r="F72" s="23" t="n"/>
      <c r="G72" s="23" t="n"/>
      <c r="H72" s="23" t="n"/>
      <c r="I72" s="23" t="n"/>
      <c r="J72" s="23" t="n"/>
      <c r="K72" s="23" t="n"/>
      <c r="L72" s="23" t="n"/>
      <c r="M72" s="23" t="n"/>
      <c r="N72" s="24">
        <f>IF(COUNT(E72:M72)=0,"",N($E$7)+SUM(E$15:E72)-SUM(F$15:F72))</f>
        <v/>
      </c>
      <c r="O72" s="25">
        <f>IF(COUNT(E72:M72)=0,"",IF(B72="","Enter the date",IF(AND(N(F72)&gt;0,D72=""),"Enter who was paid",IF(N72&lt;0,"Petty cash below zero: top up first, or an entry is wrong",IF(ROUND(SUM(G72:M72)-N(F72),2)&lt;&gt;0,"Spread the amount over the heads: they should add up to the amount paid",IF(Q72&gt;10000,"Over ₹10,000 in cash to one payee today: too big for petty cash, s.36(4)","OK"))))))</f>
        <v/>
      </c>
      <c r="Q72">
        <f>IF(OR(D72="",N(F72)=0),0,SUMIFS($F$15:$F$164,$B$15:$B$164,B72,$D$15:$D$164,D72))</f>
        <v/>
      </c>
      <c r="R72">
        <f>IF(OR(O72="",O72="OK"),0,1)</f>
        <v/>
      </c>
    </row>
    <row r="73">
      <c r="B73" s="21" t="n"/>
      <c r="C73" s="22" t="n"/>
      <c r="D73" s="14" t="n"/>
      <c r="E73" s="23" t="n"/>
      <c r="F73" s="23" t="n"/>
      <c r="G73" s="23" t="n"/>
      <c r="H73" s="23" t="n"/>
      <c r="I73" s="23" t="n"/>
      <c r="J73" s="23" t="n"/>
      <c r="K73" s="23" t="n"/>
      <c r="L73" s="23" t="n"/>
      <c r="M73" s="23" t="n"/>
      <c r="N73" s="24">
        <f>IF(COUNT(E73:M73)=0,"",N($E$7)+SUM(E$15:E73)-SUM(F$15:F73))</f>
        <v/>
      </c>
      <c r="O73" s="25">
        <f>IF(COUNT(E73:M73)=0,"",IF(B73="","Enter the date",IF(AND(N(F73)&gt;0,D73=""),"Enter who was paid",IF(N73&lt;0,"Petty cash below zero: top up first, or an entry is wrong",IF(ROUND(SUM(G73:M73)-N(F73),2)&lt;&gt;0,"Spread the amount over the heads: they should add up to the amount paid",IF(Q73&gt;10000,"Over ₹10,000 in cash to one payee today: too big for petty cash, s.36(4)","OK"))))))</f>
        <v/>
      </c>
      <c r="Q73">
        <f>IF(OR(D73="",N(F73)=0),0,SUMIFS($F$15:$F$164,$B$15:$B$164,B73,$D$15:$D$164,D73))</f>
        <v/>
      </c>
      <c r="R73">
        <f>IF(OR(O73="",O73="OK"),0,1)</f>
        <v/>
      </c>
    </row>
    <row r="74">
      <c r="B74" s="21" t="n"/>
      <c r="C74" s="22" t="n"/>
      <c r="D74" s="14" t="n"/>
      <c r="E74" s="23" t="n"/>
      <c r="F74" s="23" t="n"/>
      <c r="G74" s="23" t="n"/>
      <c r="H74" s="23" t="n"/>
      <c r="I74" s="23" t="n"/>
      <c r="J74" s="23" t="n"/>
      <c r="K74" s="23" t="n"/>
      <c r="L74" s="23" t="n"/>
      <c r="M74" s="23" t="n"/>
      <c r="N74" s="24">
        <f>IF(COUNT(E74:M74)=0,"",N($E$7)+SUM(E$15:E74)-SUM(F$15:F74))</f>
        <v/>
      </c>
      <c r="O74" s="25">
        <f>IF(COUNT(E74:M74)=0,"",IF(B74="","Enter the date",IF(AND(N(F74)&gt;0,D74=""),"Enter who was paid",IF(N74&lt;0,"Petty cash below zero: top up first, or an entry is wrong",IF(ROUND(SUM(G74:M74)-N(F74),2)&lt;&gt;0,"Spread the amount over the heads: they should add up to the amount paid",IF(Q74&gt;10000,"Over ₹10,000 in cash to one payee today: too big for petty cash, s.36(4)","OK"))))))</f>
        <v/>
      </c>
      <c r="Q74">
        <f>IF(OR(D74="",N(F74)=0),0,SUMIFS($F$15:$F$164,$B$15:$B$164,B74,$D$15:$D$164,D74))</f>
        <v/>
      </c>
      <c r="R74">
        <f>IF(OR(O74="",O74="OK"),0,1)</f>
        <v/>
      </c>
    </row>
    <row r="75">
      <c r="B75" s="21" t="n"/>
      <c r="C75" s="22" t="n"/>
      <c r="D75" s="14" t="n"/>
      <c r="E75" s="23" t="n"/>
      <c r="F75" s="23" t="n"/>
      <c r="G75" s="23" t="n"/>
      <c r="H75" s="23" t="n"/>
      <c r="I75" s="23" t="n"/>
      <c r="J75" s="23" t="n"/>
      <c r="K75" s="23" t="n"/>
      <c r="L75" s="23" t="n"/>
      <c r="M75" s="23" t="n"/>
      <c r="N75" s="24">
        <f>IF(COUNT(E75:M75)=0,"",N($E$7)+SUM(E$15:E75)-SUM(F$15:F75))</f>
        <v/>
      </c>
      <c r="O75" s="25">
        <f>IF(COUNT(E75:M75)=0,"",IF(B75="","Enter the date",IF(AND(N(F75)&gt;0,D75=""),"Enter who was paid",IF(N75&lt;0,"Petty cash below zero: top up first, or an entry is wrong",IF(ROUND(SUM(G75:M75)-N(F75),2)&lt;&gt;0,"Spread the amount over the heads: they should add up to the amount paid",IF(Q75&gt;10000,"Over ₹10,000 in cash to one payee today: too big for petty cash, s.36(4)","OK"))))))</f>
        <v/>
      </c>
      <c r="Q75">
        <f>IF(OR(D75="",N(F75)=0),0,SUMIFS($F$15:$F$164,$B$15:$B$164,B75,$D$15:$D$164,D75))</f>
        <v/>
      </c>
      <c r="R75">
        <f>IF(OR(O75="",O75="OK"),0,1)</f>
        <v/>
      </c>
    </row>
    <row r="76">
      <c r="B76" s="21" t="n"/>
      <c r="C76" s="22" t="n"/>
      <c r="D76" s="14" t="n"/>
      <c r="E76" s="23" t="n"/>
      <c r="F76" s="23" t="n"/>
      <c r="G76" s="23" t="n"/>
      <c r="H76" s="23" t="n"/>
      <c r="I76" s="23" t="n"/>
      <c r="J76" s="23" t="n"/>
      <c r="K76" s="23" t="n"/>
      <c r="L76" s="23" t="n"/>
      <c r="M76" s="23" t="n"/>
      <c r="N76" s="24">
        <f>IF(COUNT(E76:M76)=0,"",N($E$7)+SUM(E$15:E76)-SUM(F$15:F76))</f>
        <v/>
      </c>
      <c r="O76" s="25">
        <f>IF(COUNT(E76:M76)=0,"",IF(B76="","Enter the date",IF(AND(N(F76)&gt;0,D76=""),"Enter who was paid",IF(N76&lt;0,"Petty cash below zero: top up first, or an entry is wrong",IF(ROUND(SUM(G76:M76)-N(F76),2)&lt;&gt;0,"Spread the amount over the heads: they should add up to the amount paid",IF(Q76&gt;10000,"Over ₹10,000 in cash to one payee today: too big for petty cash, s.36(4)","OK"))))))</f>
        <v/>
      </c>
      <c r="Q76">
        <f>IF(OR(D76="",N(F76)=0),0,SUMIFS($F$15:$F$164,$B$15:$B$164,B76,$D$15:$D$164,D76))</f>
        <v/>
      </c>
      <c r="R76">
        <f>IF(OR(O76="",O76="OK"),0,1)</f>
        <v/>
      </c>
    </row>
    <row r="77">
      <c r="B77" s="21" t="n"/>
      <c r="C77" s="22" t="n"/>
      <c r="D77" s="14" t="n"/>
      <c r="E77" s="23" t="n"/>
      <c r="F77" s="23" t="n"/>
      <c r="G77" s="23" t="n"/>
      <c r="H77" s="23" t="n"/>
      <c r="I77" s="23" t="n"/>
      <c r="J77" s="23" t="n"/>
      <c r="K77" s="23" t="n"/>
      <c r="L77" s="23" t="n"/>
      <c r="M77" s="23" t="n"/>
      <c r="N77" s="24">
        <f>IF(COUNT(E77:M77)=0,"",N($E$7)+SUM(E$15:E77)-SUM(F$15:F77))</f>
        <v/>
      </c>
      <c r="O77" s="25">
        <f>IF(COUNT(E77:M77)=0,"",IF(B77="","Enter the date",IF(AND(N(F77)&gt;0,D77=""),"Enter who was paid",IF(N77&lt;0,"Petty cash below zero: top up first, or an entry is wrong",IF(ROUND(SUM(G77:M77)-N(F77),2)&lt;&gt;0,"Spread the amount over the heads: they should add up to the amount paid",IF(Q77&gt;10000,"Over ₹10,000 in cash to one payee today: too big for petty cash, s.36(4)","OK"))))))</f>
        <v/>
      </c>
      <c r="Q77">
        <f>IF(OR(D77="",N(F77)=0),0,SUMIFS($F$15:$F$164,$B$15:$B$164,B77,$D$15:$D$164,D77))</f>
        <v/>
      </c>
      <c r="R77">
        <f>IF(OR(O77="",O77="OK"),0,1)</f>
        <v/>
      </c>
    </row>
    <row r="78">
      <c r="B78" s="21" t="n"/>
      <c r="C78" s="22" t="n"/>
      <c r="D78" s="14" t="n"/>
      <c r="E78" s="23" t="n"/>
      <c r="F78" s="23" t="n"/>
      <c r="G78" s="23" t="n"/>
      <c r="H78" s="23" t="n"/>
      <c r="I78" s="23" t="n"/>
      <c r="J78" s="23" t="n"/>
      <c r="K78" s="23" t="n"/>
      <c r="L78" s="23" t="n"/>
      <c r="M78" s="23" t="n"/>
      <c r="N78" s="24">
        <f>IF(COUNT(E78:M78)=0,"",N($E$7)+SUM(E$15:E78)-SUM(F$15:F78))</f>
        <v/>
      </c>
      <c r="O78" s="25">
        <f>IF(COUNT(E78:M78)=0,"",IF(B78="","Enter the date",IF(AND(N(F78)&gt;0,D78=""),"Enter who was paid",IF(N78&lt;0,"Petty cash below zero: top up first, or an entry is wrong",IF(ROUND(SUM(G78:M78)-N(F78),2)&lt;&gt;0,"Spread the amount over the heads: they should add up to the amount paid",IF(Q78&gt;10000,"Over ₹10,000 in cash to one payee today: too big for petty cash, s.36(4)","OK"))))))</f>
        <v/>
      </c>
      <c r="Q78">
        <f>IF(OR(D78="",N(F78)=0),0,SUMIFS($F$15:$F$164,$B$15:$B$164,B78,$D$15:$D$164,D78))</f>
        <v/>
      </c>
      <c r="R78">
        <f>IF(OR(O78="",O78="OK"),0,1)</f>
        <v/>
      </c>
    </row>
    <row r="79">
      <c r="B79" s="21" t="n"/>
      <c r="C79" s="22" t="n"/>
      <c r="D79" s="14" t="n"/>
      <c r="E79" s="23" t="n"/>
      <c r="F79" s="23" t="n"/>
      <c r="G79" s="23" t="n"/>
      <c r="H79" s="23" t="n"/>
      <c r="I79" s="23" t="n"/>
      <c r="J79" s="23" t="n"/>
      <c r="K79" s="23" t="n"/>
      <c r="L79" s="23" t="n"/>
      <c r="M79" s="23" t="n"/>
      <c r="N79" s="24">
        <f>IF(COUNT(E79:M79)=0,"",N($E$7)+SUM(E$15:E79)-SUM(F$15:F79))</f>
        <v/>
      </c>
      <c r="O79" s="25">
        <f>IF(COUNT(E79:M79)=0,"",IF(B79="","Enter the date",IF(AND(N(F79)&gt;0,D79=""),"Enter who was paid",IF(N79&lt;0,"Petty cash below zero: top up first, or an entry is wrong",IF(ROUND(SUM(G79:M79)-N(F79),2)&lt;&gt;0,"Spread the amount over the heads: they should add up to the amount paid",IF(Q79&gt;10000,"Over ₹10,000 in cash to one payee today: too big for petty cash, s.36(4)","OK"))))))</f>
        <v/>
      </c>
      <c r="Q79">
        <f>IF(OR(D79="",N(F79)=0),0,SUMIFS($F$15:$F$164,$B$15:$B$164,B79,$D$15:$D$164,D79))</f>
        <v/>
      </c>
      <c r="R79">
        <f>IF(OR(O79="",O79="OK"),0,1)</f>
        <v/>
      </c>
    </row>
    <row r="80">
      <c r="B80" s="21" t="n"/>
      <c r="C80" s="22" t="n"/>
      <c r="D80" s="14" t="n"/>
      <c r="E80" s="23" t="n"/>
      <c r="F80" s="23" t="n"/>
      <c r="G80" s="23" t="n"/>
      <c r="H80" s="23" t="n"/>
      <c r="I80" s="23" t="n"/>
      <c r="J80" s="23" t="n"/>
      <c r="K80" s="23" t="n"/>
      <c r="L80" s="23" t="n"/>
      <c r="M80" s="23" t="n"/>
      <c r="N80" s="24">
        <f>IF(COUNT(E80:M80)=0,"",N($E$7)+SUM(E$15:E80)-SUM(F$15:F80))</f>
        <v/>
      </c>
      <c r="O80" s="25">
        <f>IF(COUNT(E80:M80)=0,"",IF(B80="","Enter the date",IF(AND(N(F80)&gt;0,D80=""),"Enter who was paid",IF(N80&lt;0,"Petty cash below zero: top up first, or an entry is wrong",IF(ROUND(SUM(G80:M80)-N(F80),2)&lt;&gt;0,"Spread the amount over the heads: they should add up to the amount paid",IF(Q80&gt;10000,"Over ₹10,000 in cash to one payee today: too big for petty cash, s.36(4)","OK"))))))</f>
        <v/>
      </c>
      <c r="Q80">
        <f>IF(OR(D80="",N(F80)=0),0,SUMIFS($F$15:$F$164,$B$15:$B$164,B80,$D$15:$D$164,D80))</f>
        <v/>
      </c>
      <c r="R80">
        <f>IF(OR(O80="",O80="OK"),0,1)</f>
        <v/>
      </c>
    </row>
    <row r="81">
      <c r="B81" s="21" t="n"/>
      <c r="C81" s="22" t="n"/>
      <c r="D81" s="14" t="n"/>
      <c r="E81" s="23" t="n"/>
      <c r="F81" s="23" t="n"/>
      <c r="G81" s="23" t="n"/>
      <c r="H81" s="23" t="n"/>
      <c r="I81" s="23" t="n"/>
      <c r="J81" s="23" t="n"/>
      <c r="K81" s="23" t="n"/>
      <c r="L81" s="23" t="n"/>
      <c r="M81" s="23" t="n"/>
      <c r="N81" s="24">
        <f>IF(COUNT(E81:M81)=0,"",N($E$7)+SUM(E$15:E81)-SUM(F$15:F81))</f>
        <v/>
      </c>
      <c r="O81" s="25">
        <f>IF(COUNT(E81:M81)=0,"",IF(B81="","Enter the date",IF(AND(N(F81)&gt;0,D81=""),"Enter who was paid",IF(N81&lt;0,"Petty cash below zero: top up first, or an entry is wrong",IF(ROUND(SUM(G81:M81)-N(F81),2)&lt;&gt;0,"Spread the amount over the heads: they should add up to the amount paid",IF(Q81&gt;10000,"Over ₹10,000 in cash to one payee today: too big for petty cash, s.36(4)","OK"))))))</f>
        <v/>
      </c>
      <c r="Q81">
        <f>IF(OR(D81="",N(F81)=0),0,SUMIFS($F$15:$F$164,$B$15:$B$164,B81,$D$15:$D$164,D81))</f>
        <v/>
      </c>
      <c r="R81">
        <f>IF(OR(O81="",O81="OK"),0,1)</f>
        <v/>
      </c>
    </row>
    <row r="82">
      <c r="B82" s="21" t="n"/>
      <c r="C82" s="22" t="n"/>
      <c r="D82" s="14" t="n"/>
      <c r="E82" s="23" t="n"/>
      <c r="F82" s="23" t="n"/>
      <c r="G82" s="23" t="n"/>
      <c r="H82" s="23" t="n"/>
      <c r="I82" s="23" t="n"/>
      <c r="J82" s="23" t="n"/>
      <c r="K82" s="23" t="n"/>
      <c r="L82" s="23" t="n"/>
      <c r="M82" s="23" t="n"/>
      <c r="N82" s="24">
        <f>IF(COUNT(E82:M82)=0,"",N($E$7)+SUM(E$15:E82)-SUM(F$15:F82))</f>
        <v/>
      </c>
      <c r="O82" s="25">
        <f>IF(COUNT(E82:M82)=0,"",IF(B82="","Enter the date",IF(AND(N(F82)&gt;0,D82=""),"Enter who was paid",IF(N82&lt;0,"Petty cash below zero: top up first, or an entry is wrong",IF(ROUND(SUM(G82:M82)-N(F82),2)&lt;&gt;0,"Spread the amount over the heads: they should add up to the amount paid",IF(Q82&gt;10000,"Over ₹10,000 in cash to one payee today: too big for petty cash, s.36(4)","OK"))))))</f>
        <v/>
      </c>
      <c r="Q82">
        <f>IF(OR(D82="",N(F82)=0),0,SUMIFS($F$15:$F$164,$B$15:$B$164,B82,$D$15:$D$164,D82))</f>
        <v/>
      </c>
      <c r="R82">
        <f>IF(OR(O82="",O82="OK"),0,1)</f>
        <v/>
      </c>
    </row>
    <row r="83">
      <c r="B83" s="21" t="n"/>
      <c r="C83" s="22" t="n"/>
      <c r="D83" s="14" t="n"/>
      <c r="E83" s="23" t="n"/>
      <c r="F83" s="23" t="n"/>
      <c r="G83" s="23" t="n"/>
      <c r="H83" s="23" t="n"/>
      <c r="I83" s="23" t="n"/>
      <c r="J83" s="23" t="n"/>
      <c r="K83" s="23" t="n"/>
      <c r="L83" s="23" t="n"/>
      <c r="M83" s="23" t="n"/>
      <c r="N83" s="24">
        <f>IF(COUNT(E83:M83)=0,"",N($E$7)+SUM(E$15:E83)-SUM(F$15:F83))</f>
        <v/>
      </c>
      <c r="O83" s="25">
        <f>IF(COUNT(E83:M83)=0,"",IF(B83="","Enter the date",IF(AND(N(F83)&gt;0,D83=""),"Enter who was paid",IF(N83&lt;0,"Petty cash below zero: top up first, or an entry is wrong",IF(ROUND(SUM(G83:M83)-N(F83),2)&lt;&gt;0,"Spread the amount over the heads: they should add up to the amount paid",IF(Q83&gt;10000,"Over ₹10,000 in cash to one payee today: too big for petty cash, s.36(4)","OK"))))))</f>
        <v/>
      </c>
      <c r="Q83">
        <f>IF(OR(D83="",N(F83)=0),0,SUMIFS($F$15:$F$164,$B$15:$B$164,B83,$D$15:$D$164,D83))</f>
        <v/>
      </c>
      <c r="R83">
        <f>IF(OR(O83="",O83="OK"),0,1)</f>
        <v/>
      </c>
    </row>
    <row r="84">
      <c r="B84" s="21" t="n"/>
      <c r="C84" s="22" t="n"/>
      <c r="D84" s="14" t="n"/>
      <c r="E84" s="23" t="n"/>
      <c r="F84" s="23" t="n"/>
      <c r="G84" s="23" t="n"/>
      <c r="H84" s="23" t="n"/>
      <c r="I84" s="23" t="n"/>
      <c r="J84" s="23" t="n"/>
      <c r="K84" s="23" t="n"/>
      <c r="L84" s="23" t="n"/>
      <c r="M84" s="23" t="n"/>
      <c r="N84" s="24">
        <f>IF(COUNT(E84:M84)=0,"",N($E$7)+SUM(E$15:E84)-SUM(F$15:F84))</f>
        <v/>
      </c>
      <c r="O84" s="25">
        <f>IF(COUNT(E84:M84)=0,"",IF(B84="","Enter the date",IF(AND(N(F84)&gt;0,D84=""),"Enter who was paid",IF(N84&lt;0,"Petty cash below zero: top up first, or an entry is wrong",IF(ROUND(SUM(G84:M84)-N(F84),2)&lt;&gt;0,"Spread the amount over the heads: they should add up to the amount paid",IF(Q84&gt;10000,"Over ₹10,000 in cash to one payee today: too big for petty cash, s.36(4)","OK"))))))</f>
        <v/>
      </c>
      <c r="Q84">
        <f>IF(OR(D84="",N(F84)=0),0,SUMIFS($F$15:$F$164,$B$15:$B$164,B84,$D$15:$D$164,D84))</f>
        <v/>
      </c>
      <c r="R84">
        <f>IF(OR(O84="",O84="OK"),0,1)</f>
        <v/>
      </c>
    </row>
    <row r="85">
      <c r="B85" s="21" t="n"/>
      <c r="C85" s="22" t="n"/>
      <c r="D85" s="14" t="n"/>
      <c r="E85" s="23" t="n"/>
      <c r="F85" s="23" t="n"/>
      <c r="G85" s="23" t="n"/>
      <c r="H85" s="23" t="n"/>
      <c r="I85" s="23" t="n"/>
      <c r="J85" s="23" t="n"/>
      <c r="K85" s="23" t="n"/>
      <c r="L85" s="23" t="n"/>
      <c r="M85" s="23" t="n"/>
      <c r="N85" s="24">
        <f>IF(COUNT(E85:M85)=0,"",N($E$7)+SUM(E$15:E85)-SUM(F$15:F85))</f>
        <v/>
      </c>
      <c r="O85" s="25">
        <f>IF(COUNT(E85:M85)=0,"",IF(B85="","Enter the date",IF(AND(N(F85)&gt;0,D85=""),"Enter who was paid",IF(N85&lt;0,"Petty cash below zero: top up first, or an entry is wrong",IF(ROUND(SUM(G85:M85)-N(F85),2)&lt;&gt;0,"Spread the amount over the heads: they should add up to the amount paid",IF(Q85&gt;10000,"Over ₹10,000 in cash to one payee today: too big for petty cash, s.36(4)","OK"))))))</f>
        <v/>
      </c>
      <c r="Q85">
        <f>IF(OR(D85="",N(F85)=0),0,SUMIFS($F$15:$F$164,$B$15:$B$164,B85,$D$15:$D$164,D85))</f>
        <v/>
      </c>
      <c r="R85">
        <f>IF(OR(O85="",O85="OK"),0,1)</f>
        <v/>
      </c>
    </row>
    <row r="86">
      <c r="B86" s="21" t="n"/>
      <c r="C86" s="22" t="n"/>
      <c r="D86" s="14" t="n"/>
      <c r="E86" s="23" t="n"/>
      <c r="F86" s="23" t="n"/>
      <c r="G86" s="23" t="n"/>
      <c r="H86" s="23" t="n"/>
      <c r="I86" s="23" t="n"/>
      <c r="J86" s="23" t="n"/>
      <c r="K86" s="23" t="n"/>
      <c r="L86" s="23" t="n"/>
      <c r="M86" s="23" t="n"/>
      <c r="N86" s="24">
        <f>IF(COUNT(E86:M86)=0,"",N($E$7)+SUM(E$15:E86)-SUM(F$15:F86))</f>
        <v/>
      </c>
      <c r="O86" s="25">
        <f>IF(COUNT(E86:M86)=0,"",IF(B86="","Enter the date",IF(AND(N(F86)&gt;0,D86=""),"Enter who was paid",IF(N86&lt;0,"Petty cash below zero: top up first, or an entry is wrong",IF(ROUND(SUM(G86:M86)-N(F86),2)&lt;&gt;0,"Spread the amount over the heads: they should add up to the amount paid",IF(Q86&gt;10000,"Over ₹10,000 in cash to one payee today: too big for petty cash, s.36(4)","OK"))))))</f>
        <v/>
      </c>
      <c r="Q86">
        <f>IF(OR(D86="",N(F86)=0),0,SUMIFS($F$15:$F$164,$B$15:$B$164,B86,$D$15:$D$164,D86))</f>
        <v/>
      </c>
      <c r="R86">
        <f>IF(OR(O86="",O86="OK"),0,1)</f>
        <v/>
      </c>
    </row>
    <row r="87">
      <c r="B87" s="21" t="n"/>
      <c r="C87" s="22" t="n"/>
      <c r="D87" s="14" t="n"/>
      <c r="E87" s="23" t="n"/>
      <c r="F87" s="23" t="n"/>
      <c r="G87" s="23" t="n"/>
      <c r="H87" s="23" t="n"/>
      <c r="I87" s="23" t="n"/>
      <c r="J87" s="23" t="n"/>
      <c r="K87" s="23" t="n"/>
      <c r="L87" s="23" t="n"/>
      <c r="M87" s="23" t="n"/>
      <c r="N87" s="24">
        <f>IF(COUNT(E87:M87)=0,"",N($E$7)+SUM(E$15:E87)-SUM(F$15:F87))</f>
        <v/>
      </c>
      <c r="O87" s="25">
        <f>IF(COUNT(E87:M87)=0,"",IF(B87="","Enter the date",IF(AND(N(F87)&gt;0,D87=""),"Enter who was paid",IF(N87&lt;0,"Petty cash below zero: top up first, or an entry is wrong",IF(ROUND(SUM(G87:M87)-N(F87),2)&lt;&gt;0,"Spread the amount over the heads: they should add up to the amount paid",IF(Q87&gt;10000,"Over ₹10,000 in cash to one payee today: too big for petty cash, s.36(4)","OK"))))))</f>
        <v/>
      </c>
      <c r="Q87">
        <f>IF(OR(D87="",N(F87)=0),0,SUMIFS($F$15:$F$164,$B$15:$B$164,B87,$D$15:$D$164,D87))</f>
        <v/>
      </c>
      <c r="R87">
        <f>IF(OR(O87="",O87="OK"),0,1)</f>
        <v/>
      </c>
    </row>
    <row r="88">
      <c r="B88" s="21" t="n"/>
      <c r="C88" s="22" t="n"/>
      <c r="D88" s="14" t="n"/>
      <c r="E88" s="23" t="n"/>
      <c r="F88" s="23" t="n"/>
      <c r="G88" s="23" t="n"/>
      <c r="H88" s="23" t="n"/>
      <c r="I88" s="23" t="n"/>
      <c r="J88" s="23" t="n"/>
      <c r="K88" s="23" t="n"/>
      <c r="L88" s="23" t="n"/>
      <c r="M88" s="23" t="n"/>
      <c r="N88" s="24">
        <f>IF(COUNT(E88:M88)=0,"",N($E$7)+SUM(E$15:E88)-SUM(F$15:F88))</f>
        <v/>
      </c>
      <c r="O88" s="25">
        <f>IF(COUNT(E88:M88)=0,"",IF(B88="","Enter the date",IF(AND(N(F88)&gt;0,D88=""),"Enter who was paid",IF(N88&lt;0,"Petty cash below zero: top up first, or an entry is wrong",IF(ROUND(SUM(G88:M88)-N(F88),2)&lt;&gt;0,"Spread the amount over the heads: they should add up to the amount paid",IF(Q88&gt;10000,"Over ₹10,000 in cash to one payee today: too big for petty cash, s.36(4)","OK"))))))</f>
        <v/>
      </c>
      <c r="Q88">
        <f>IF(OR(D88="",N(F88)=0),0,SUMIFS($F$15:$F$164,$B$15:$B$164,B88,$D$15:$D$164,D88))</f>
        <v/>
      </c>
      <c r="R88">
        <f>IF(OR(O88="",O88="OK"),0,1)</f>
        <v/>
      </c>
    </row>
    <row r="89">
      <c r="B89" s="21" t="n"/>
      <c r="C89" s="22" t="n"/>
      <c r="D89" s="14" t="n"/>
      <c r="E89" s="23" t="n"/>
      <c r="F89" s="23" t="n"/>
      <c r="G89" s="23" t="n"/>
      <c r="H89" s="23" t="n"/>
      <c r="I89" s="23" t="n"/>
      <c r="J89" s="23" t="n"/>
      <c r="K89" s="23" t="n"/>
      <c r="L89" s="23" t="n"/>
      <c r="M89" s="23" t="n"/>
      <c r="N89" s="24">
        <f>IF(COUNT(E89:M89)=0,"",N($E$7)+SUM(E$15:E89)-SUM(F$15:F89))</f>
        <v/>
      </c>
      <c r="O89" s="25">
        <f>IF(COUNT(E89:M89)=0,"",IF(B89="","Enter the date",IF(AND(N(F89)&gt;0,D89=""),"Enter who was paid",IF(N89&lt;0,"Petty cash below zero: top up first, or an entry is wrong",IF(ROUND(SUM(G89:M89)-N(F89),2)&lt;&gt;0,"Spread the amount over the heads: they should add up to the amount paid",IF(Q89&gt;10000,"Over ₹10,000 in cash to one payee today: too big for petty cash, s.36(4)","OK"))))))</f>
        <v/>
      </c>
      <c r="Q89">
        <f>IF(OR(D89="",N(F89)=0),0,SUMIFS($F$15:$F$164,$B$15:$B$164,B89,$D$15:$D$164,D89))</f>
        <v/>
      </c>
      <c r="R89">
        <f>IF(OR(O89="",O89="OK"),0,1)</f>
        <v/>
      </c>
    </row>
    <row r="90">
      <c r="B90" s="21" t="n"/>
      <c r="C90" s="22" t="n"/>
      <c r="D90" s="14" t="n"/>
      <c r="E90" s="23" t="n"/>
      <c r="F90" s="23" t="n"/>
      <c r="G90" s="23" t="n"/>
      <c r="H90" s="23" t="n"/>
      <c r="I90" s="23" t="n"/>
      <c r="J90" s="23" t="n"/>
      <c r="K90" s="23" t="n"/>
      <c r="L90" s="23" t="n"/>
      <c r="M90" s="23" t="n"/>
      <c r="N90" s="24">
        <f>IF(COUNT(E90:M90)=0,"",N($E$7)+SUM(E$15:E90)-SUM(F$15:F90))</f>
        <v/>
      </c>
      <c r="O90" s="25">
        <f>IF(COUNT(E90:M90)=0,"",IF(B90="","Enter the date",IF(AND(N(F90)&gt;0,D90=""),"Enter who was paid",IF(N90&lt;0,"Petty cash below zero: top up first, or an entry is wrong",IF(ROUND(SUM(G90:M90)-N(F90),2)&lt;&gt;0,"Spread the amount over the heads: they should add up to the amount paid",IF(Q90&gt;10000,"Over ₹10,000 in cash to one payee today: too big for petty cash, s.36(4)","OK"))))))</f>
        <v/>
      </c>
      <c r="Q90">
        <f>IF(OR(D90="",N(F90)=0),0,SUMIFS($F$15:$F$164,$B$15:$B$164,B90,$D$15:$D$164,D90))</f>
        <v/>
      </c>
      <c r="R90">
        <f>IF(OR(O90="",O90="OK"),0,1)</f>
        <v/>
      </c>
    </row>
    <row r="91">
      <c r="B91" s="21" t="n"/>
      <c r="C91" s="22" t="n"/>
      <c r="D91" s="14" t="n"/>
      <c r="E91" s="23" t="n"/>
      <c r="F91" s="23" t="n"/>
      <c r="G91" s="23" t="n"/>
      <c r="H91" s="23" t="n"/>
      <c r="I91" s="23" t="n"/>
      <c r="J91" s="23" t="n"/>
      <c r="K91" s="23" t="n"/>
      <c r="L91" s="23" t="n"/>
      <c r="M91" s="23" t="n"/>
      <c r="N91" s="24">
        <f>IF(COUNT(E91:M91)=0,"",N($E$7)+SUM(E$15:E91)-SUM(F$15:F91))</f>
        <v/>
      </c>
      <c r="O91" s="25">
        <f>IF(COUNT(E91:M91)=0,"",IF(B91="","Enter the date",IF(AND(N(F91)&gt;0,D91=""),"Enter who was paid",IF(N91&lt;0,"Petty cash below zero: top up first, or an entry is wrong",IF(ROUND(SUM(G91:M91)-N(F91),2)&lt;&gt;0,"Spread the amount over the heads: they should add up to the amount paid",IF(Q91&gt;10000,"Over ₹10,000 in cash to one payee today: too big for petty cash, s.36(4)","OK"))))))</f>
        <v/>
      </c>
      <c r="Q91">
        <f>IF(OR(D91="",N(F91)=0),0,SUMIFS($F$15:$F$164,$B$15:$B$164,B91,$D$15:$D$164,D91))</f>
        <v/>
      </c>
      <c r="R91">
        <f>IF(OR(O91="",O91="OK"),0,1)</f>
        <v/>
      </c>
    </row>
    <row r="92">
      <c r="B92" s="21" t="n"/>
      <c r="C92" s="22" t="n"/>
      <c r="D92" s="14" t="n"/>
      <c r="E92" s="23" t="n"/>
      <c r="F92" s="23" t="n"/>
      <c r="G92" s="23" t="n"/>
      <c r="H92" s="23" t="n"/>
      <c r="I92" s="23" t="n"/>
      <c r="J92" s="23" t="n"/>
      <c r="K92" s="23" t="n"/>
      <c r="L92" s="23" t="n"/>
      <c r="M92" s="23" t="n"/>
      <c r="N92" s="24">
        <f>IF(COUNT(E92:M92)=0,"",N($E$7)+SUM(E$15:E92)-SUM(F$15:F92))</f>
        <v/>
      </c>
      <c r="O92" s="25">
        <f>IF(COUNT(E92:M92)=0,"",IF(B92="","Enter the date",IF(AND(N(F92)&gt;0,D92=""),"Enter who was paid",IF(N92&lt;0,"Petty cash below zero: top up first, or an entry is wrong",IF(ROUND(SUM(G92:M92)-N(F92),2)&lt;&gt;0,"Spread the amount over the heads: they should add up to the amount paid",IF(Q92&gt;10000,"Over ₹10,000 in cash to one payee today: too big for petty cash, s.36(4)","OK"))))))</f>
        <v/>
      </c>
      <c r="Q92">
        <f>IF(OR(D92="",N(F92)=0),0,SUMIFS($F$15:$F$164,$B$15:$B$164,B92,$D$15:$D$164,D92))</f>
        <v/>
      </c>
      <c r="R92">
        <f>IF(OR(O92="",O92="OK"),0,1)</f>
        <v/>
      </c>
    </row>
    <row r="93">
      <c r="B93" s="21" t="n"/>
      <c r="C93" s="22" t="n"/>
      <c r="D93" s="14" t="n"/>
      <c r="E93" s="23" t="n"/>
      <c r="F93" s="23" t="n"/>
      <c r="G93" s="23" t="n"/>
      <c r="H93" s="23" t="n"/>
      <c r="I93" s="23" t="n"/>
      <c r="J93" s="23" t="n"/>
      <c r="K93" s="23" t="n"/>
      <c r="L93" s="23" t="n"/>
      <c r="M93" s="23" t="n"/>
      <c r="N93" s="24">
        <f>IF(COUNT(E93:M93)=0,"",N($E$7)+SUM(E$15:E93)-SUM(F$15:F93))</f>
        <v/>
      </c>
      <c r="O93" s="25">
        <f>IF(COUNT(E93:M93)=0,"",IF(B93="","Enter the date",IF(AND(N(F93)&gt;0,D93=""),"Enter who was paid",IF(N93&lt;0,"Petty cash below zero: top up first, or an entry is wrong",IF(ROUND(SUM(G93:M93)-N(F93),2)&lt;&gt;0,"Spread the amount over the heads: they should add up to the amount paid",IF(Q93&gt;10000,"Over ₹10,000 in cash to one payee today: too big for petty cash, s.36(4)","OK"))))))</f>
        <v/>
      </c>
      <c r="Q93">
        <f>IF(OR(D93="",N(F93)=0),0,SUMIFS($F$15:$F$164,$B$15:$B$164,B93,$D$15:$D$164,D93))</f>
        <v/>
      </c>
      <c r="R93">
        <f>IF(OR(O93="",O93="OK"),0,1)</f>
        <v/>
      </c>
    </row>
    <row r="94">
      <c r="B94" s="21" t="n"/>
      <c r="C94" s="22" t="n"/>
      <c r="D94" s="14" t="n"/>
      <c r="E94" s="23" t="n"/>
      <c r="F94" s="23" t="n"/>
      <c r="G94" s="23" t="n"/>
      <c r="H94" s="23" t="n"/>
      <c r="I94" s="23" t="n"/>
      <c r="J94" s="23" t="n"/>
      <c r="K94" s="23" t="n"/>
      <c r="L94" s="23" t="n"/>
      <c r="M94" s="23" t="n"/>
      <c r="N94" s="24">
        <f>IF(COUNT(E94:M94)=0,"",N($E$7)+SUM(E$15:E94)-SUM(F$15:F94))</f>
        <v/>
      </c>
      <c r="O94" s="25">
        <f>IF(COUNT(E94:M94)=0,"",IF(B94="","Enter the date",IF(AND(N(F94)&gt;0,D94=""),"Enter who was paid",IF(N94&lt;0,"Petty cash below zero: top up first, or an entry is wrong",IF(ROUND(SUM(G94:M94)-N(F94),2)&lt;&gt;0,"Spread the amount over the heads: they should add up to the amount paid",IF(Q94&gt;10000,"Over ₹10,000 in cash to one payee today: too big for petty cash, s.36(4)","OK"))))))</f>
        <v/>
      </c>
      <c r="Q94">
        <f>IF(OR(D94="",N(F94)=0),0,SUMIFS($F$15:$F$164,$B$15:$B$164,B94,$D$15:$D$164,D94))</f>
        <v/>
      </c>
      <c r="R94">
        <f>IF(OR(O94="",O94="OK"),0,1)</f>
        <v/>
      </c>
    </row>
    <row r="95">
      <c r="B95" s="21" t="n"/>
      <c r="C95" s="22" t="n"/>
      <c r="D95" s="14" t="n"/>
      <c r="E95" s="23" t="n"/>
      <c r="F95" s="23" t="n"/>
      <c r="G95" s="23" t="n"/>
      <c r="H95" s="23" t="n"/>
      <c r="I95" s="23" t="n"/>
      <c r="J95" s="23" t="n"/>
      <c r="K95" s="23" t="n"/>
      <c r="L95" s="23" t="n"/>
      <c r="M95" s="23" t="n"/>
      <c r="N95" s="24">
        <f>IF(COUNT(E95:M95)=0,"",N($E$7)+SUM(E$15:E95)-SUM(F$15:F95))</f>
        <v/>
      </c>
      <c r="O95" s="25">
        <f>IF(COUNT(E95:M95)=0,"",IF(B95="","Enter the date",IF(AND(N(F95)&gt;0,D95=""),"Enter who was paid",IF(N95&lt;0,"Petty cash below zero: top up first, or an entry is wrong",IF(ROUND(SUM(G95:M95)-N(F95),2)&lt;&gt;0,"Spread the amount over the heads: they should add up to the amount paid",IF(Q95&gt;10000,"Over ₹10,000 in cash to one payee today: too big for petty cash, s.36(4)","OK"))))))</f>
        <v/>
      </c>
      <c r="Q95">
        <f>IF(OR(D95="",N(F95)=0),0,SUMIFS($F$15:$F$164,$B$15:$B$164,B95,$D$15:$D$164,D95))</f>
        <v/>
      </c>
      <c r="R95">
        <f>IF(OR(O95="",O95="OK"),0,1)</f>
        <v/>
      </c>
    </row>
    <row r="96">
      <c r="B96" s="21" t="n"/>
      <c r="C96" s="22" t="n"/>
      <c r="D96" s="14" t="n"/>
      <c r="E96" s="23" t="n"/>
      <c r="F96" s="23" t="n"/>
      <c r="G96" s="23" t="n"/>
      <c r="H96" s="23" t="n"/>
      <c r="I96" s="23" t="n"/>
      <c r="J96" s="23" t="n"/>
      <c r="K96" s="23" t="n"/>
      <c r="L96" s="23" t="n"/>
      <c r="M96" s="23" t="n"/>
      <c r="N96" s="24">
        <f>IF(COUNT(E96:M96)=0,"",N($E$7)+SUM(E$15:E96)-SUM(F$15:F96))</f>
        <v/>
      </c>
      <c r="O96" s="25">
        <f>IF(COUNT(E96:M96)=0,"",IF(B96="","Enter the date",IF(AND(N(F96)&gt;0,D96=""),"Enter who was paid",IF(N96&lt;0,"Petty cash below zero: top up first, or an entry is wrong",IF(ROUND(SUM(G96:M96)-N(F96),2)&lt;&gt;0,"Spread the amount over the heads: they should add up to the amount paid",IF(Q96&gt;10000,"Over ₹10,000 in cash to one payee today: too big for petty cash, s.36(4)","OK"))))))</f>
        <v/>
      </c>
      <c r="Q96">
        <f>IF(OR(D96="",N(F96)=0),0,SUMIFS($F$15:$F$164,$B$15:$B$164,B96,$D$15:$D$164,D96))</f>
        <v/>
      </c>
      <c r="R96">
        <f>IF(OR(O96="",O96="OK"),0,1)</f>
        <v/>
      </c>
    </row>
    <row r="97">
      <c r="B97" s="21" t="n"/>
      <c r="C97" s="22" t="n"/>
      <c r="D97" s="14" t="n"/>
      <c r="E97" s="23" t="n"/>
      <c r="F97" s="23" t="n"/>
      <c r="G97" s="23" t="n"/>
      <c r="H97" s="23" t="n"/>
      <c r="I97" s="23" t="n"/>
      <c r="J97" s="23" t="n"/>
      <c r="K97" s="23" t="n"/>
      <c r="L97" s="23" t="n"/>
      <c r="M97" s="23" t="n"/>
      <c r="N97" s="24">
        <f>IF(COUNT(E97:M97)=0,"",N($E$7)+SUM(E$15:E97)-SUM(F$15:F97))</f>
        <v/>
      </c>
      <c r="O97" s="25">
        <f>IF(COUNT(E97:M97)=0,"",IF(B97="","Enter the date",IF(AND(N(F97)&gt;0,D97=""),"Enter who was paid",IF(N97&lt;0,"Petty cash below zero: top up first, or an entry is wrong",IF(ROUND(SUM(G97:M97)-N(F97),2)&lt;&gt;0,"Spread the amount over the heads: they should add up to the amount paid",IF(Q97&gt;10000,"Over ₹10,000 in cash to one payee today: too big for petty cash, s.36(4)","OK"))))))</f>
        <v/>
      </c>
      <c r="Q97">
        <f>IF(OR(D97="",N(F97)=0),0,SUMIFS($F$15:$F$164,$B$15:$B$164,B97,$D$15:$D$164,D97))</f>
        <v/>
      </c>
      <c r="R97">
        <f>IF(OR(O97="",O97="OK"),0,1)</f>
        <v/>
      </c>
    </row>
    <row r="98">
      <c r="B98" s="21" t="n"/>
      <c r="C98" s="22" t="n"/>
      <c r="D98" s="14" t="n"/>
      <c r="E98" s="23" t="n"/>
      <c r="F98" s="23" t="n"/>
      <c r="G98" s="23" t="n"/>
      <c r="H98" s="23" t="n"/>
      <c r="I98" s="23" t="n"/>
      <c r="J98" s="23" t="n"/>
      <c r="K98" s="23" t="n"/>
      <c r="L98" s="23" t="n"/>
      <c r="M98" s="23" t="n"/>
      <c r="N98" s="24">
        <f>IF(COUNT(E98:M98)=0,"",N($E$7)+SUM(E$15:E98)-SUM(F$15:F98))</f>
        <v/>
      </c>
      <c r="O98" s="25">
        <f>IF(COUNT(E98:M98)=0,"",IF(B98="","Enter the date",IF(AND(N(F98)&gt;0,D98=""),"Enter who was paid",IF(N98&lt;0,"Petty cash below zero: top up first, or an entry is wrong",IF(ROUND(SUM(G98:M98)-N(F98),2)&lt;&gt;0,"Spread the amount over the heads: they should add up to the amount paid",IF(Q98&gt;10000,"Over ₹10,000 in cash to one payee today: too big for petty cash, s.36(4)","OK"))))))</f>
        <v/>
      </c>
      <c r="Q98">
        <f>IF(OR(D98="",N(F98)=0),0,SUMIFS($F$15:$F$164,$B$15:$B$164,B98,$D$15:$D$164,D98))</f>
        <v/>
      </c>
      <c r="R98">
        <f>IF(OR(O98="",O98="OK"),0,1)</f>
        <v/>
      </c>
    </row>
    <row r="99">
      <c r="B99" s="21" t="n"/>
      <c r="C99" s="22" t="n"/>
      <c r="D99" s="14" t="n"/>
      <c r="E99" s="23" t="n"/>
      <c r="F99" s="23" t="n"/>
      <c r="G99" s="23" t="n"/>
      <c r="H99" s="23" t="n"/>
      <c r="I99" s="23" t="n"/>
      <c r="J99" s="23" t="n"/>
      <c r="K99" s="23" t="n"/>
      <c r="L99" s="23" t="n"/>
      <c r="M99" s="23" t="n"/>
      <c r="N99" s="24">
        <f>IF(COUNT(E99:M99)=0,"",N($E$7)+SUM(E$15:E99)-SUM(F$15:F99))</f>
        <v/>
      </c>
      <c r="O99" s="25">
        <f>IF(COUNT(E99:M99)=0,"",IF(B99="","Enter the date",IF(AND(N(F99)&gt;0,D99=""),"Enter who was paid",IF(N99&lt;0,"Petty cash below zero: top up first, or an entry is wrong",IF(ROUND(SUM(G99:M99)-N(F99),2)&lt;&gt;0,"Spread the amount over the heads: they should add up to the amount paid",IF(Q99&gt;10000,"Over ₹10,000 in cash to one payee today: too big for petty cash, s.36(4)","OK"))))))</f>
        <v/>
      </c>
      <c r="Q99">
        <f>IF(OR(D99="",N(F99)=0),0,SUMIFS($F$15:$F$164,$B$15:$B$164,B99,$D$15:$D$164,D99))</f>
        <v/>
      </c>
      <c r="R99">
        <f>IF(OR(O99="",O99="OK"),0,1)</f>
        <v/>
      </c>
    </row>
    <row r="100">
      <c r="B100" s="21" t="n"/>
      <c r="C100" s="22" t="n"/>
      <c r="D100" s="14" t="n"/>
      <c r="E100" s="23" t="n"/>
      <c r="F100" s="23" t="n"/>
      <c r="G100" s="23" t="n"/>
      <c r="H100" s="23" t="n"/>
      <c r="I100" s="23" t="n"/>
      <c r="J100" s="23" t="n"/>
      <c r="K100" s="23" t="n"/>
      <c r="L100" s="23" t="n"/>
      <c r="M100" s="23" t="n"/>
      <c r="N100" s="24">
        <f>IF(COUNT(E100:M100)=0,"",N($E$7)+SUM(E$15:E100)-SUM(F$15:F100))</f>
        <v/>
      </c>
      <c r="O100" s="25">
        <f>IF(COUNT(E100:M100)=0,"",IF(B100="","Enter the date",IF(AND(N(F100)&gt;0,D100=""),"Enter who was paid",IF(N100&lt;0,"Petty cash below zero: top up first, or an entry is wrong",IF(ROUND(SUM(G100:M100)-N(F100),2)&lt;&gt;0,"Spread the amount over the heads: they should add up to the amount paid",IF(Q100&gt;10000,"Over ₹10,000 in cash to one payee today: too big for petty cash, s.36(4)","OK"))))))</f>
        <v/>
      </c>
      <c r="Q100">
        <f>IF(OR(D100="",N(F100)=0),0,SUMIFS($F$15:$F$164,$B$15:$B$164,B100,$D$15:$D$164,D100))</f>
        <v/>
      </c>
      <c r="R100">
        <f>IF(OR(O100="",O100="OK"),0,1)</f>
        <v/>
      </c>
    </row>
    <row r="101">
      <c r="B101" s="21" t="n"/>
      <c r="C101" s="22" t="n"/>
      <c r="D101" s="14" t="n"/>
      <c r="E101" s="23" t="n"/>
      <c r="F101" s="23" t="n"/>
      <c r="G101" s="23" t="n"/>
      <c r="H101" s="23" t="n"/>
      <c r="I101" s="23" t="n"/>
      <c r="J101" s="23" t="n"/>
      <c r="K101" s="23" t="n"/>
      <c r="L101" s="23" t="n"/>
      <c r="M101" s="23" t="n"/>
      <c r="N101" s="24">
        <f>IF(COUNT(E101:M101)=0,"",N($E$7)+SUM(E$15:E101)-SUM(F$15:F101))</f>
        <v/>
      </c>
      <c r="O101" s="25">
        <f>IF(COUNT(E101:M101)=0,"",IF(B101="","Enter the date",IF(AND(N(F101)&gt;0,D101=""),"Enter who was paid",IF(N101&lt;0,"Petty cash below zero: top up first, or an entry is wrong",IF(ROUND(SUM(G101:M101)-N(F101),2)&lt;&gt;0,"Spread the amount over the heads: they should add up to the amount paid",IF(Q101&gt;10000,"Over ₹10,000 in cash to one payee today: too big for petty cash, s.36(4)","OK"))))))</f>
        <v/>
      </c>
      <c r="Q101">
        <f>IF(OR(D101="",N(F101)=0),0,SUMIFS($F$15:$F$164,$B$15:$B$164,B101,$D$15:$D$164,D101))</f>
        <v/>
      </c>
      <c r="R101">
        <f>IF(OR(O101="",O101="OK"),0,1)</f>
        <v/>
      </c>
    </row>
    <row r="102">
      <c r="B102" s="21" t="n"/>
      <c r="C102" s="22" t="n"/>
      <c r="D102" s="14" t="n"/>
      <c r="E102" s="23" t="n"/>
      <c r="F102" s="23" t="n"/>
      <c r="G102" s="23" t="n"/>
      <c r="H102" s="23" t="n"/>
      <c r="I102" s="23" t="n"/>
      <c r="J102" s="23" t="n"/>
      <c r="K102" s="23" t="n"/>
      <c r="L102" s="23" t="n"/>
      <c r="M102" s="23" t="n"/>
      <c r="N102" s="24">
        <f>IF(COUNT(E102:M102)=0,"",N($E$7)+SUM(E$15:E102)-SUM(F$15:F102))</f>
        <v/>
      </c>
      <c r="O102" s="25">
        <f>IF(COUNT(E102:M102)=0,"",IF(B102="","Enter the date",IF(AND(N(F102)&gt;0,D102=""),"Enter who was paid",IF(N102&lt;0,"Petty cash below zero: top up first, or an entry is wrong",IF(ROUND(SUM(G102:M102)-N(F102),2)&lt;&gt;0,"Spread the amount over the heads: they should add up to the amount paid",IF(Q102&gt;10000,"Over ₹10,000 in cash to one payee today: too big for petty cash, s.36(4)","OK"))))))</f>
        <v/>
      </c>
      <c r="Q102">
        <f>IF(OR(D102="",N(F102)=0),0,SUMIFS($F$15:$F$164,$B$15:$B$164,B102,$D$15:$D$164,D102))</f>
        <v/>
      </c>
      <c r="R102">
        <f>IF(OR(O102="",O102="OK"),0,1)</f>
        <v/>
      </c>
    </row>
    <row r="103">
      <c r="B103" s="21" t="n"/>
      <c r="C103" s="22" t="n"/>
      <c r="D103" s="14" t="n"/>
      <c r="E103" s="23" t="n"/>
      <c r="F103" s="23" t="n"/>
      <c r="G103" s="23" t="n"/>
      <c r="H103" s="23" t="n"/>
      <c r="I103" s="23" t="n"/>
      <c r="J103" s="23" t="n"/>
      <c r="K103" s="23" t="n"/>
      <c r="L103" s="23" t="n"/>
      <c r="M103" s="23" t="n"/>
      <c r="N103" s="24">
        <f>IF(COUNT(E103:M103)=0,"",N($E$7)+SUM(E$15:E103)-SUM(F$15:F103))</f>
        <v/>
      </c>
      <c r="O103" s="25">
        <f>IF(COUNT(E103:M103)=0,"",IF(B103="","Enter the date",IF(AND(N(F103)&gt;0,D103=""),"Enter who was paid",IF(N103&lt;0,"Petty cash below zero: top up first, or an entry is wrong",IF(ROUND(SUM(G103:M103)-N(F103),2)&lt;&gt;0,"Spread the amount over the heads: they should add up to the amount paid",IF(Q103&gt;10000,"Over ₹10,000 in cash to one payee today: too big for petty cash, s.36(4)","OK"))))))</f>
        <v/>
      </c>
      <c r="Q103">
        <f>IF(OR(D103="",N(F103)=0),0,SUMIFS($F$15:$F$164,$B$15:$B$164,B103,$D$15:$D$164,D103))</f>
        <v/>
      </c>
      <c r="R103">
        <f>IF(OR(O103="",O103="OK"),0,1)</f>
        <v/>
      </c>
    </row>
    <row r="104">
      <c r="B104" s="21" t="n"/>
      <c r="C104" s="22" t="n"/>
      <c r="D104" s="14" t="n"/>
      <c r="E104" s="23" t="n"/>
      <c r="F104" s="23" t="n"/>
      <c r="G104" s="23" t="n"/>
      <c r="H104" s="23" t="n"/>
      <c r="I104" s="23" t="n"/>
      <c r="J104" s="23" t="n"/>
      <c r="K104" s="23" t="n"/>
      <c r="L104" s="23" t="n"/>
      <c r="M104" s="23" t="n"/>
      <c r="N104" s="24">
        <f>IF(COUNT(E104:M104)=0,"",N($E$7)+SUM(E$15:E104)-SUM(F$15:F104))</f>
        <v/>
      </c>
      <c r="O104" s="25">
        <f>IF(COUNT(E104:M104)=0,"",IF(B104="","Enter the date",IF(AND(N(F104)&gt;0,D104=""),"Enter who was paid",IF(N104&lt;0,"Petty cash below zero: top up first, or an entry is wrong",IF(ROUND(SUM(G104:M104)-N(F104),2)&lt;&gt;0,"Spread the amount over the heads: they should add up to the amount paid",IF(Q104&gt;10000,"Over ₹10,000 in cash to one payee today: too big for petty cash, s.36(4)","OK"))))))</f>
        <v/>
      </c>
      <c r="Q104">
        <f>IF(OR(D104="",N(F104)=0),0,SUMIFS($F$15:$F$164,$B$15:$B$164,B104,$D$15:$D$164,D104))</f>
        <v/>
      </c>
      <c r="R104">
        <f>IF(OR(O104="",O104="OK"),0,1)</f>
        <v/>
      </c>
    </row>
    <row r="105">
      <c r="B105" s="21" t="n"/>
      <c r="C105" s="22" t="n"/>
      <c r="D105" s="14" t="n"/>
      <c r="E105" s="23" t="n"/>
      <c r="F105" s="23" t="n"/>
      <c r="G105" s="23" t="n"/>
      <c r="H105" s="23" t="n"/>
      <c r="I105" s="23" t="n"/>
      <c r="J105" s="23" t="n"/>
      <c r="K105" s="23" t="n"/>
      <c r="L105" s="23" t="n"/>
      <c r="M105" s="23" t="n"/>
      <c r="N105" s="24">
        <f>IF(COUNT(E105:M105)=0,"",N($E$7)+SUM(E$15:E105)-SUM(F$15:F105))</f>
        <v/>
      </c>
      <c r="O105" s="25">
        <f>IF(COUNT(E105:M105)=0,"",IF(B105="","Enter the date",IF(AND(N(F105)&gt;0,D105=""),"Enter who was paid",IF(N105&lt;0,"Petty cash below zero: top up first, or an entry is wrong",IF(ROUND(SUM(G105:M105)-N(F105),2)&lt;&gt;0,"Spread the amount over the heads: they should add up to the amount paid",IF(Q105&gt;10000,"Over ₹10,000 in cash to one payee today: too big for petty cash, s.36(4)","OK"))))))</f>
        <v/>
      </c>
      <c r="Q105">
        <f>IF(OR(D105="",N(F105)=0),0,SUMIFS($F$15:$F$164,$B$15:$B$164,B105,$D$15:$D$164,D105))</f>
        <v/>
      </c>
      <c r="R105">
        <f>IF(OR(O105="",O105="OK"),0,1)</f>
        <v/>
      </c>
    </row>
    <row r="106">
      <c r="B106" s="21" t="n"/>
      <c r="C106" s="22" t="n"/>
      <c r="D106" s="14" t="n"/>
      <c r="E106" s="23" t="n"/>
      <c r="F106" s="23" t="n"/>
      <c r="G106" s="23" t="n"/>
      <c r="H106" s="23" t="n"/>
      <c r="I106" s="23" t="n"/>
      <c r="J106" s="23" t="n"/>
      <c r="K106" s="23" t="n"/>
      <c r="L106" s="23" t="n"/>
      <c r="M106" s="23" t="n"/>
      <c r="N106" s="24">
        <f>IF(COUNT(E106:M106)=0,"",N($E$7)+SUM(E$15:E106)-SUM(F$15:F106))</f>
        <v/>
      </c>
      <c r="O106" s="25">
        <f>IF(COUNT(E106:M106)=0,"",IF(B106="","Enter the date",IF(AND(N(F106)&gt;0,D106=""),"Enter who was paid",IF(N106&lt;0,"Petty cash below zero: top up first, or an entry is wrong",IF(ROUND(SUM(G106:M106)-N(F106),2)&lt;&gt;0,"Spread the amount over the heads: they should add up to the amount paid",IF(Q106&gt;10000,"Over ₹10,000 in cash to one payee today: too big for petty cash, s.36(4)","OK"))))))</f>
        <v/>
      </c>
      <c r="Q106">
        <f>IF(OR(D106="",N(F106)=0),0,SUMIFS($F$15:$F$164,$B$15:$B$164,B106,$D$15:$D$164,D106))</f>
        <v/>
      </c>
      <c r="R106">
        <f>IF(OR(O106="",O106="OK"),0,1)</f>
        <v/>
      </c>
    </row>
    <row r="107">
      <c r="B107" s="21" t="n"/>
      <c r="C107" s="22" t="n"/>
      <c r="D107" s="14" t="n"/>
      <c r="E107" s="23" t="n"/>
      <c r="F107" s="23" t="n"/>
      <c r="G107" s="23" t="n"/>
      <c r="H107" s="23" t="n"/>
      <c r="I107" s="23" t="n"/>
      <c r="J107" s="23" t="n"/>
      <c r="K107" s="23" t="n"/>
      <c r="L107" s="23" t="n"/>
      <c r="M107" s="23" t="n"/>
      <c r="N107" s="24">
        <f>IF(COUNT(E107:M107)=0,"",N($E$7)+SUM(E$15:E107)-SUM(F$15:F107))</f>
        <v/>
      </c>
      <c r="O107" s="25">
        <f>IF(COUNT(E107:M107)=0,"",IF(B107="","Enter the date",IF(AND(N(F107)&gt;0,D107=""),"Enter who was paid",IF(N107&lt;0,"Petty cash below zero: top up first, or an entry is wrong",IF(ROUND(SUM(G107:M107)-N(F107),2)&lt;&gt;0,"Spread the amount over the heads: they should add up to the amount paid",IF(Q107&gt;10000,"Over ₹10,000 in cash to one payee today: too big for petty cash, s.36(4)","OK"))))))</f>
        <v/>
      </c>
      <c r="Q107">
        <f>IF(OR(D107="",N(F107)=0),0,SUMIFS($F$15:$F$164,$B$15:$B$164,B107,$D$15:$D$164,D107))</f>
        <v/>
      </c>
      <c r="R107">
        <f>IF(OR(O107="",O107="OK"),0,1)</f>
        <v/>
      </c>
    </row>
    <row r="108">
      <c r="B108" s="21" t="n"/>
      <c r="C108" s="22" t="n"/>
      <c r="D108" s="14" t="n"/>
      <c r="E108" s="23" t="n"/>
      <c r="F108" s="23" t="n"/>
      <c r="G108" s="23" t="n"/>
      <c r="H108" s="23" t="n"/>
      <c r="I108" s="23" t="n"/>
      <c r="J108" s="23" t="n"/>
      <c r="K108" s="23" t="n"/>
      <c r="L108" s="23" t="n"/>
      <c r="M108" s="23" t="n"/>
      <c r="N108" s="24">
        <f>IF(COUNT(E108:M108)=0,"",N($E$7)+SUM(E$15:E108)-SUM(F$15:F108))</f>
        <v/>
      </c>
      <c r="O108" s="25">
        <f>IF(COUNT(E108:M108)=0,"",IF(B108="","Enter the date",IF(AND(N(F108)&gt;0,D108=""),"Enter who was paid",IF(N108&lt;0,"Petty cash below zero: top up first, or an entry is wrong",IF(ROUND(SUM(G108:M108)-N(F108),2)&lt;&gt;0,"Spread the amount over the heads: they should add up to the amount paid",IF(Q108&gt;10000,"Over ₹10,000 in cash to one payee today: too big for petty cash, s.36(4)","OK"))))))</f>
        <v/>
      </c>
      <c r="Q108">
        <f>IF(OR(D108="",N(F108)=0),0,SUMIFS($F$15:$F$164,$B$15:$B$164,B108,$D$15:$D$164,D108))</f>
        <v/>
      </c>
      <c r="R108">
        <f>IF(OR(O108="",O108="OK"),0,1)</f>
        <v/>
      </c>
    </row>
    <row r="109">
      <c r="B109" s="21" t="n"/>
      <c r="C109" s="22" t="n"/>
      <c r="D109" s="14" t="n"/>
      <c r="E109" s="23" t="n"/>
      <c r="F109" s="23" t="n"/>
      <c r="G109" s="23" t="n"/>
      <c r="H109" s="23" t="n"/>
      <c r="I109" s="23" t="n"/>
      <c r="J109" s="23" t="n"/>
      <c r="K109" s="23" t="n"/>
      <c r="L109" s="23" t="n"/>
      <c r="M109" s="23" t="n"/>
      <c r="N109" s="24">
        <f>IF(COUNT(E109:M109)=0,"",N($E$7)+SUM(E$15:E109)-SUM(F$15:F109))</f>
        <v/>
      </c>
      <c r="O109" s="25">
        <f>IF(COUNT(E109:M109)=0,"",IF(B109="","Enter the date",IF(AND(N(F109)&gt;0,D109=""),"Enter who was paid",IF(N109&lt;0,"Petty cash below zero: top up first, or an entry is wrong",IF(ROUND(SUM(G109:M109)-N(F109),2)&lt;&gt;0,"Spread the amount over the heads: they should add up to the amount paid",IF(Q109&gt;10000,"Over ₹10,000 in cash to one payee today: too big for petty cash, s.36(4)","OK"))))))</f>
        <v/>
      </c>
      <c r="Q109">
        <f>IF(OR(D109="",N(F109)=0),0,SUMIFS($F$15:$F$164,$B$15:$B$164,B109,$D$15:$D$164,D109))</f>
        <v/>
      </c>
      <c r="R109">
        <f>IF(OR(O109="",O109="OK"),0,1)</f>
        <v/>
      </c>
    </row>
    <row r="110">
      <c r="B110" s="21" t="n"/>
      <c r="C110" s="22" t="n"/>
      <c r="D110" s="14" t="n"/>
      <c r="E110" s="23" t="n"/>
      <c r="F110" s="23" t="n"/>
      <c r="G110" s="23" t="n"/>
      <c r="H110" s="23" t="n"/>
      <c r="I110" s="23" t="n"/>
      <c r="J110" s="23" t="n"/>
      <c r="K110" s="23" t="n"/>
      <c r="L110" s="23" t="n"/>
      <c r="M110" s="23" t="n"/>
      <c r="N110" s="24">
        <f>IF(COUNT(E110:M110)=0,"",N($E$7)+SUM(E$15:E110)-SUM(F$15:F110))</f>
        <v/>
      </c>
      <c r="O110" s="25">
        <f>IF(COUNT(E110:M110)=0,"",IF(B110="","Enter the date",IF(AND(N(F110)&gt;0,D110=""),"Enter who was paid",IF(N110&lt;0,"Petty cash below zero: top up first, or an entry is wrong",IF(ROUND(SUM(G110:M110)-N(F110),2)&lt;&gt;0,"Spread the amount over the heads: they should add up to the amount paid",IF(Q110&gt;10000,"Over ₹10,000 in cash to one payee today: too big for petty cash, s.36(4)","OK"))))))</f>
        <v/>
      </c>
      <c r="Q110">
        <f>IF(OR(D110="",N(F110)=0),0,SUMIFS($F$15:$F$164,$B$15:$B$164,B110,$D$15:$D$164,D110))</f>
        <v/>
      </c>
      <c r="R110">
        <f>IF(OR(O110="",O110="OK"),0,1)</f>
        <v/>
      </c>
    </row>
    <row r="111">
      <c r="B111" s="21" t="n"/>
      <c r="C111" s="22" t="n"/>
      <c r="D111" s="14" t="n"/>
      <c r="E111" s="23" t="n"/>
      <c r="F111" s="23" t="n"/>
      <c r="G111" s="23" t="n"/>
      <c r="H111" s="23" t="n"/>
      <c r="I111" s="23" t="n"/>
      <c r="J111" s="23" t="n"/>
      <c r="K111" s="23" t="n"/>
      <c r="L111" s="23" t="n"/>
      <c r="M111" s="23" t="n"/>
      <c r="N111" s="24">
        <f>IF(COUNT(E111:M111)=0,"",N($E$7)+SUM(E$15:E111)-SUM(F$15:F111))</f>
        <v/>
      </c>
      <c r="O111" s="25">
        <f>IF(COUNT(E111:M111)=0,"",IF(B111="","Enter the date",IF(AND(N(F111)&gt;0,D111=""),"Enter who was paid",IF(N111&lt;0,"Petty cash below zero: top up first, or an entry is wrong",IF(ROUND(SUM(G111:M111)-N(F111),2)&lt;&gt;0,"Spread the amount over the heads: they should add up to the amount paid",IF(Q111&gt;10000,"Over ₹10,000 in cash to one payee today: too big for petty cash, s.36(4)","OK"))))))</f>
        <v/>
      </c>
      <c r="Q111">
        <f>IF(OR(D111="",N(F111)=0),0,SUMIFS($F$15:$F$164,$B$15:$B$164,B111,$D$15:$D$164,D111))</f>
        <v/>
      </c>
      <c r="R111">
        <f>IF(OR(O111="",O111="OK"),0,1)</f>
        <v/>
      </c>
    </row>
    <row r="112">
      <c r="B112" s="21" t="n"/>
      <c r="C112" s="22" t="n"/>
      <c r="D112" s="14" t="n"/>
      <c r="E112" s="23" t="n"/>
      <c r="F112" s="23" t="n"/>
      <c r="G112" s="23" t="n"/>
      <c r="H112" s="23" t="n"/>
      <c r="I112" s="23" t="n"/>
      <c r="J112" s="23" t="n"/>
      <c r="K112" s="23" t="n"/>
      <c r="L112" s="23" t="n"/>
      <c r="M112" s="23" t="n"/>
      <c r="N112" s="24">
        <f>IF(COUNT(E112:M112)=0,"",N($E$7)+SUM(E$15:E112)-SUM(F$15:F112))</f>
        <v/>
      </c>
      <c r="O112" s="25">
        <f>IF(COUNT(E112:M112)=0,"",IF(B112="","Enter the date",IF(AND(N(F112)&gt;0,D112=""),"Enter who was paid",IF(N112&lt;0,"Petty cash below zero: top up first, or an entry is wrong",IF(ROUND(SUM(G112:M112)-N(F112),2)&lt;&gt;0,"Spread the amount over the heads: they should add up to the amount paid",IF(Q112&gt;10000,"Over ₹10,000 in cash to one payee today: too big for petty cash, s.36(4)","OK"))))))</f>
        <v/>
      </c>
      <c r="Q112">
        <f>IF(OR(D112="",N(F112)=0),0,SUMIFS($F$15:$F$164,$B$15:$B$164,B112,$D$15:$D$164,D112))</f>
        <v/>
      </c>
      <c r="R112">
        <f>IF(OR(O112="",O112="OK"),0,1)</f>
        <v/>
      </c>
    </row>
    <row r="113">
      <c r="B113" s="21" t="n"/>
      <c r="C113" s="22" t="n"/>
      <c r="D113" s="14" t="n"/>
      <c r="E113" s="23" t="n"/>
      <c r="F113" s="23" t="n"/>
      <c r="G113" s="23" t="n"/>
      <c r="H113" s="23" t="n"/>
      <c r="I113" s="23" t="n"/>
      <c r="J113" s="23" t="n"/>
      <c r="K113" s="23" t="n"/>
      <c r="L113" s="23" t="n"/>
      <c r="M113" s="23" t="n"/>
      <c r="N113" s="24">
        <f>IF(COUNT(E113:M113)=0,"",N($E$7)+SUM(E$15:E113)-SUM(F$15:F113))</f>
        <v/>
      </c>
      <c r="O113" s="25">
        <f>IF(COUNT(E113:M113)=0,"",IF(B113="","Enter the date",IF(AND(N(F113)&gt;0,D113=""),"Enter who was paid",IF(N113&lt;0,"Petty cash below zero: top up first, or an entry is wrong",IF(ROUND(SUM(G113:M113)-N(F113),2)&lt;&gt;0,"Spread the amount over the heads: they should add up to the amount paid",IF(Q113&gt;10000,"Over ₹10,000 in cash to one payee today: too big for petty cash, s.36(4)","OK"))))))</f>
        <v/>
      </c>
      <c r="Q113">
        <f>IF(OR(D113="",N(F113)=0),0,SUMIFS($F$15:$F$164,$B$15:$B$164,B113,$D$15:$D$164,D113))</f>
        <v/>
      </c>
      <c r="R113">
        <f>IF(OR(O113="",O113="OK"),0,1)</f>
        <v/>
      </c>
    </row>
    <row r="114">
      <c r="B114" s="21" t="n"/>
      <c r="C114" s="22" t="n"/>
      <c r="D114" s="14" t="n"/>
      <c r="E114" s="23" t="n"/>
      <c r="F114" s="23" t="n"/>
      <c r="G114" s="23" t="n"/>
      <c r="H114" s="23" t="n"/>
      <c r="I114" s="23" t="n"/>
      <c r="J114" s="23" t="n"/>
      <c r="K114" s="23" t="n"/>
      <c r="L114" s="23" t="n"/>
      <c r="M114" s="23" t="n"/>
      <c r="N114" s="24">
        <f>IF(COUNT(E114:M114)=0,"",N($E$7)+SUM(E$15:E114)-SUM(F$15:F114))</f>
        <v/>
      </c>
      <c r="O114" s="25">
        <f>IF(COUNT(E114:M114)=0,"",IF(B114="","Enter the date",IF(AND(N(F114)&gt;0,D114=""),"Enter who was paid",IF(N114&lt;0,"Petty cash below zero: top up first, or an entry is wrong",IF(ROUND(SUM(G114:M114)-N(F114),2)&lt;&gt;0,"Spread the amount over the heads: they should add up to the amount paid",IF(Q114&gt;10000,"Over ₹10,000 in cash to one payee today: too big for petty cash, s.36(4)","OK"))))))</f>
        <v/>
      </c>
      <c r="Q114">
        <f>IF(OR(D114="",N(F114)=0),0,SUMIFS($F$15:$F$164,$B$15:$B$164,B114,$D$15:$D$164,D114))</f>
        <v/>
      </c>
      <c r="R114">
        <f>IF(OR(O114="",O114="OK"),0,1)</f>
        <v/>
      </c>
    </row>
    <row r="115">
      <c r="B115" s="21" t="n"/>
      <c r="C115" s="22" t="n"/>
      <c r="D115" s="14" t="n"/>
      <c r="E115" s="23" t="n"/>
      <c r="F115" s="23" t="n"/>
      <c r="G115" s="23" t="n"/>
      <c r="H115" s="23" t="n"/>
      <c r="I115" s="23" t="n"/>
      <c r="J115" s="23" t="n"/>
      <c r="K115" s="23" t="n"/>
      <c r="L115" s="23" t="n"/>
      <c r="M115" s="23" t="n"/>
      <c r="N115" s="24">
        <f>IF(COUNT(E115:M115)=0,"",N($E$7)+SUM(E$15:E115)-SUM(F$15:F115))</f>
        <v/>
      </c>
      <c r="O115" s="25">
        <f>IF(COUNT(E115:M115)=0,"",IF(B115="","Enter the date",IF(AND(N(F115)&gt;0,D115=""),"Enter who was paid",IF(N115&lt;0,"Petty cash below zero: top up first, or an entry is wrong",IF(ROUND(SUM(G115:M115)-N(F115),2)&lt;&gt;0,"Spread the amount over the heads: they should add up to the amount paid",IF(Q115&gt;10000,"Over ₹10,000 in cash to one payee today: too big for petty cash, s.36(4)","OK"))))))</f>
        <v/>
      </c>
      <c r="Q115">
        <f>IF(OR(D115="",N(F115)=0),0,SUMIFS($F$15:$F$164,$B$15:$B$164,B115,$D$15:$D$164,D115))</f>
        <v/>
      </c>
      <c r="R115">
        <f>IF(OR(O115="",O115="OK"),0,1)</f>
        <v/>
      </c>
    </row>
    <row r="116">
      <c r="B116" s="21" t="n"/>
      <c r="C116" s="22" t="n"/>
      <c r="D116" s="14" t="n"/>
      <c r="E116" s="23" t="n"/>
      <c r="F116" s="23" t="n"/>
      <c r="G116" s="23" t="n"/>
      <c r="H116" s="23" t="n"/>
      <c r="I116" s="23" t="n"/>
      <c r="J116" s="23" t="n"/>
      <c r="K116" s="23" t="n"/>
      <c r="L116" s="23" t="n"/>
      <c r="M116" s="23" t="n"/>
      <c r="N116" s="24">
        <f>IF(COUNT(E116:M116)=0,"",N($E$7)+SUM(E$15:E116)-SUM(F$15:F116))</f>
        <v/>
      </c>
      <c r="O116" s="25">
        <f>IF(COUNT(E116:M116)=0,"",IF(B116="","Enter the date",IF(AND(N(F116)&gt;0,D116=""),"Enter who was paid",IF(N116&lt;0,"Petty cash below zero: top up first, or an entry is wrong",IF(ROUND(SUM(G116:M116)-N(F116),2)&lt;&gt;0,"Spread the amount over the heads: they should add up to the amount paid",IF(Q116&gt;10000,"Over ₹10,000 in cash to one payee today: too big for petty cash, s.36(4)","OK"))))))</f>
        <v/>
      </c>
      <c r="Q116">
        <f>IF(OR(D116="",N(F116)=0),0,SUMIFS($F$15:$F$164,$B$15:$B$164,B116,$D$15:$D$164,D116))</f>
        <v/>
      </c>
      <c r="R116">
        <f>IF(OR(O116="",O116="OK"),0,1)</f>
        <v/>
      </c>
    </row>
    <row r="117">
      <c r="B117" s="21" t="n"/>
      <c r="C117" s="22" t="n"/>
      <c r="D117" s="14" t="n"/>
      <c r="E117" s="23" t="n"/>
      <c r="F117" s="23" t="n"/>
      <c r="G117" s="23" t="n"/>
      <c r="H117" s="23" t="n"/>
      <c r="I117" s="23" t="n"/>
      <c r="J117" s="23" t="n"/>
      <c r="K117" s="23" t="n"/>
      <c r="L117" s="23" t="n"/>
      <c r="M117" s="23" t="n"/>
      <c r="N117" s="24">
        <f>IF(COUNT(E117:M117)=0,"",N($E$7)+SUM(E$15:E117)-SUM(F$15:F117))</f>
        <v/>
      </c>
      <c r="O117" s="25">
        <f>IF(COUNT(E117:M117)=0,"",IF(B117="","Enter the date",IF(AND(N(F117)&gt;0,D117=""),"Enter who was paid",IF(N117&lt;0,"Petty cash below zero: top up first, or an entry is wrong",IF(ROUND(SUM(G117:M117)-N(F117),2)&lt;&gt;0,"Spread the amount over the heads: they should add up to the amount paid",IF(Q117&gt;10000,"Over ₹10,000 in cash to one payee today: too big for petty cash, s.36(4)","OK"))))))</f>
        <v/>
      </c>
      <c r="Q117">
        <f>IF(OR(D117="",N(F117)=0),0,SUMIFS($F$15:$F$164,$B$15:$B$164,B117,$D$15:$D$164,D117))</f>
        <v/>
      </c>
      <c r="R117">
        <f>IF(OR(O117="",O117="OK"),0,1)</f>
        <v/>
      </c>
    </row>
    <row r="118">
      <c r="B118" s="21" t="n"/>
      <c r="C118" s="22" t="n"/>
      <c r="D118" s="14" t="n"/>
      <c r="E118" s="23" t="n"/>
      <c r="F118" s="23" t="n"/>
      <c r="G118" s="23" t="n"/>
      <c r="H118" s="23" t="n"/>
      <c r="I118" s="23" t="n"/>
      <c r="J118" s="23" t="n"/>
      <c r="K118" s="23" t="n"/>
      <c r="L118" s="23" t="n"/>
      <c r="M118" s="23" t="n"/>
      <c r="N118" s="24">
        <f>IF(COUNT(E118:M118)=0,"",N($E$7)+SUM(E$15:E118)-SUM(F$15:F118))</f>
        <v/>
      </c>
      <c r="O118" s="25">
        <f>IF(COUNT(E118:M118)=0,"",IF(B118="","Enter the date",IF(AND(N(F118)&gt;0,D118=""),"Enter who was paid",IF(N118&lt;0,"Petty cash below zero: top up first, or an entry is wrong",IF(ROUND(SUM(G118:M118)-N(F118),2)&lt;&gt;0,"Spread the amount over the heads: they should add up to the amount paid",IF(Q118&gt;10000,"Over ₹10,000 in cash to one payee today: too big for petty cash, s.36(4)","OK"))))))</f>
        <v/>
      </c>
      <c r="Q118">
        <f>IF(OR(D118="",N(F118)=0),0,SUMIFS($F$15:$F$164,$B$15:$B$164,B118,$D$15:$D$164,D118))</f>
        <v/>
      </c>
      <c r="R118">
        <f>IF(OR(O118="",O118="OK"),0,1)</f>
        <v/>
      </c>
    </row>
    <row r="119">
      <c r="B119" s="21" t="n"/>
      <c r="C119" s="22" t="n"/>
      <c r="D119" s="14" t="n"/>
      <c r="E119" s="23" t="n"/>
      <c r="F119" s="23" t="n"/>
      <c r="G119" s="23" t="n"/>
      <c r="H119" s="23" t="n"/>
      <c r="I119" s="23" t="n"/>
      <c r="J119" s="23" t="n"/>
      <c r="K119" s="23" t="n"/>
      <c r="L119" s="23" t="n"/>
      <c r="M119" s="23" t="n"/>
      <c r="N119" s="24">
        <f>IF(COUNT(E119:M119)=0,"",N($E$7)+SUM(E$15:E119)-SUM(F$15:F119))</f>
        <v/>
      </c>
      <c r="O119" s="25">
        <f>IF(COUNT(E119:M119)=0,"",IF(B119="","Enter the date",IF(AND(N(F119)&gt;0,D119=""),"Enter who was paid",IF(N119&lt;0,"Petty cash below zero: top up first, or an entry is wrong",IF(ROUND(SUM(G119:M119)-N(F119),2)&lt;&gt;0,"Spread the amount over the heads: they should add up to the amount paid",IF(Q119&gt;10000,"Over ₹10,000 in cash to one payee today: too big for petty cash, s.36(4)","OK"))))))</f>
        <v/>
      </c>
      <c r="Q119">
        <f>IF(OR(D119="",N(F119)=0),0,SUMIFS($F$15:$F$164,$B$15:$B$164,B119,$D$15:$D$164,D119))</f>
        <v/>
      </c>
      <c r="R119">
        <f>IF(OR(O119="",O119="OK"),0,1)</f>
        <v/>
      </c>
    </row>
    <row r="120">
      <c r="B120" s="21" t="n"/>
      <c r="C120" s="22" t="n"/>
      <c r="D120" s="14" t="n"/>
      <c r="E120" s="23" t="n"/>
      <c r="F120" s="23" t="n"/>
      <c r="G120" s="23" t="n"/>
      <c r="H120" s="23" t="n"/>
      <c r="I120" s="23" t="n"/>
      <c r="J120" s="23" t="n"/>
      <c r="K120" s="23" t="n"/>
      <c r="L120" s="23" t="n"/>
      <c r="M120" s="23" t="n"/>
      <c r="N120" s="24">
        <f>IF(COUNT(E120:M120)=0,"",N($E$7)+SUM(E$15:E120)-SUM(F$15:F120))</f>
        <v/>
      </c>
      <c r="O120" s="25">
        <f>IF(COUNT(E120:M120)=0,"",IF(B120="","Enter the date",IF(AND(N(F120)&gt;0,D120=""),"Enter who was paid",IF(N120&lt;0,"Petty cash below zero: top up first, or an entry is wrong",IF(ROUND(SUM(G120:M120)-N(F120),2)&lt;&gt;0,"Spread the amount over the heads: they should add up to the amount paid",IF(Q120&gt;10000,"Over ₹10,000 in cash to one payee today: too big for petty cash, s.36(4)","OK"))))))</f>
        <v/>
      </c>
      <c r="Q120">
        <f>IF(OR(D120="",N(F120)=0),0,SUMIFS($F$15:$F$164,$B$15:$B$164,B120,$D$15:$D$164,D120))</f>
        <v/>
      </c>
      <c r="R120">
        <f>IF(OR(O120="",O120="OK"),0,1)</f>
        <v/>
      </c>
    </row>
    <row r="121">
      <c r="B121" s="21" t="n"/>
      <c r="C121" s="22" t="n"/>
      <c r="D121" s="14" t="n"/>
      <c r="E121" s="23" t="n"/>
      <c r="F121" s="23" t="n"/>
      <c r="G121" s="23" t="n"/>
      <c r="H121" s="23" t="n"/>
      <c r="I121" s="23" t="n"/>
      <c r="J121" s="23" t="n"/>
      <c r="K121" s="23" t="n"/>
      <c r="L121" s="23" t="n"/>
      <c r="M121" s="23" t="n"/>
      <c r="N121" s="24">
        <f>IF(COUNT(E121:M121)=0,"",N($E$7)+SUM(E$15:E121)-SUM(F$15:F121))</f>
        <v/>
      </c>
      <c r="O121" s="25">
        <f>IF(COUNT(E121:M121)=0,"",IF(B121="","Enter the date",IF(AND(N(F121)&gt;0,D121=""),"Enter who was paid",IF(N121&lt;0,"Petty cash below zero: top up first, or an entry is wrong",IF(ROUND(SUM(G121:M121)-N(F121),2)&lt;&gt;0,"Spread the amount over the heads: they should add up to the amount paid",IF(Q121&gt;10000,"Over ₹10,000 in cash to one payee today: too big for petty cash, s.36(4)","OK"))))))</f>
        <v/>
      </c>
      <c r="Q121">
        <f>IF(OR(D121="",N(F121)=0),0,SUMIFS($F$15:$F$164,$B$15:$B$164,B121,$D$15:$D$164,D121))</f>
        <v/>
      </c>
      <c r="R121">
        <f>IF(OR(O121="",O121="OK"),0,1)</f>
        <v/>
      </c>
    </row>
    <row r="122">
      <c r="B122" s="21" t="n"/>
      <c r="C122" s="22" t="n"/>
      <c r="D122" s="14" t="n"/>
      <c r="E122" s="23" t="n"/>
      <c r="F122" s="23" t="n"/>
      <c r="G122" s="23" t="n"/>
      <c r="H122" s="23" t="n"/>
      <c r="I122" s="23" t="n"/>
      <c r="J122" s="23" t="n"/>
      <c r="K122" s="23" t="n"/>
      <c r="L122" s="23" t="n"/>
      <c r="M122" s="23" t="n"/>
      <c r="N122" s="24">
        <f>IF(COUNT(E122:M122)=0,"",N($E$7)+SUM(E$15:E122)-SUM(F$15:F122))</f>
        <v/>
      </c>
      <c r="O122" s="25">
        <f>IF(COUNT(E122:M122)=0,"",IF(B122="","Enter the date",IF(AND(N(F122)&gt;0,D122=""),"Enter who was paid",IF(N122&lt;0,"Petty cash below zero: top up first, or an entry is wrong",IF(ROUND(SUM(G122:M122)-N(F122),2)&lt;&gt;0,"Spread the amount over the heads: they should add up to the amount paid",IF(Q122&gt;10000,"Over ₹10,000 in cash to one payee today: too big for petty cash, s.36(4)","OK"))))))</f>
        <v/>
      </c>
      <c r="Q122">
        <f>IF(OR(D122="",N(F122)=0),0,SUMIFS($F$15:$F$164,$B$15:$B$164,B122,$D$15:$D$164,D122))</f>
        <v/>
      </c>
      <c r="R122">
        <f>IF(OR(O122="",O122="OK"),0,1)</f>
        <v/>
      </c>
    </row>
    <row r="123">
      <c r="B123" s="21" t="n"/>
      <c r="C123" s="22" t="n"/>
      <c r="D123" s="14" t="n"/>
      <c r="E123" s="23" t="n"/>
      <c r="F123" s="23" t="n"/>
      <c r="G123" s="23" t="n"/>
      <c r="H123" s="23" t="n"/>
      <c r="I123" s="23" t="n"/>
      <c r="J123" s="23" t="n"/>
      <c r="K123" s="23" t="n"/>
      <c r="L123" s="23" t="n"/>
      <c r="M123" s="23" t="n"/>
      <c r="N123" s="24">
        <f>IF(COUNT(E123:M123)=0,"",N($E$7)+SUM(E$15:E123)-SUM(F$15:F123))</f>
        <v/>
      </c>
      <c r="O123" s="25">
        <f>IF(COUNT(E123:M123)=0,"",IF(B123="","Enter the date",IF(AND(N(F123)&gt;0,D123=""),"Enter who was paid",IF(N123&lt;0,"Petty cash below zero: top up first, or an entry is wrong",IF(ROUND(SUM(G123:M123)-N(F123),2)&lt;&gt;0,"Spread the amount over the heads: they should add up to the amount paid",IF(Q123&gt;10000,"Over ₹10,000 in cash to one payee today: too big for petty cash, s.36(4)","OK"))))))</f>
        <v/>
      </c>
      <c r="Q123">
        <f>IF(OR(D123="",N(F123)=0),0,SUMIFS($F$15:$F$164,$B$15:$B$164,B123,$D$15:$D$164,D123))</f>
        <v/>
      </c>
      <c r="R123">
        <f>IF(OR(O123="",O123="OK"),0,1)</f>
        <v/>
      </c>
    </row>
    <row r="124">
      <c r="B124" s="21" t="n"/>
      <c r="C124" s="22" t="n"/>
      <c r="D124" s="14" t="n"/>
      <c r="E124" s="23" t="n"/>
      <c r="F124" s="23" t="n"/>
      <c r="G124" s="23" t="n"/>
      <c r="H124" s="23" t="n"/>
      <c r="I124" s="23" t="n"/>
      <c r="J124" s="23" t="n"/>
      <c r="K124" s="23" t="n"/>
      <c r="L124" s="23" t="n"/>
      <c r="M124" s="23" t="n"/>
      <c r="N124" s="24">
        <f>IF(COUNT(E124:M124)=0,"",N($E$7)+SUM(E$15:E124)-SUM(F$15:F124))</f>
        <v/>
      </c>
      <c r="O124" s="25">
        <f>IF(COUNT(E124:M124)=0,"",IF(B124="","Enter the date",IF(AND(N(F124)&gt;0,D124=""),"Enter who was paid",IF(N124&lt;0,"Petty cash below zero: top up first, or an entry is wrong",IF(ROUND(SUM(G124:M124)-N(F124),2)&lt;&gt;0,"Spread the amount over the heads: they should add up to the amount paid",IF(Q124&gt;10000,"Over ₹10,000 in cash to one payee today: too big for petty cash, s.36(4)","OK"))))))</f>
        <v/>
      </c>
      <c r="Q124">
        <f>IF(OR(D124="",N(F124)=0),0,SUMIFS($F$15:$F$164,$B$15:$B$164,B124,$D$15:$D$164,D124))</f>
        <v/>
      </c>
      <c r="R124">
        <f>IF(OR(O124="",O124="OK"),0,1)</f>
        <v/>
      </c>
    </row>
    <row r="125">
      <c r="B125" s="21" t="n"/>
      <c r="C125" s="22" t="n"/>
      <c r="D125" s="14" t="n"/>
      <c r="E125" s="23" t="n"/>
      <c r="F125" s="23" t="n"/>
      <c r="G125" s="23" t="n"/>
      <c r="H125" s="23" t="n"/>
      <c r="I125" s="23" t="n"/>
      <c r="J125" s="23" t="n"/>
      <c r="K125" s="23" t="n"/>
      <c r="L125" s="23" t="n"/>
      <c r="M125" s="23" t="n"/>
      <c r="N125" s="24">
        <f>IF(COUNT(E125:M125)=0,"",N($E$7)+SUM(E$15:E125)-SUM(F$15:F125))</f>
        <v/>
      </c>
      <c r="O125" s="25">
        <f>IF(COUNT(E125:M125)=0,"",IF(B125="","Enter the date",IF(AND(N(F125)&gt;0,D125=""),"Enter who was paid",IF(N125&lt;0,"Petty cash below zero: top up first, or an entry is wrong",IF(ROUND(SUM(G125:M125)-N(F125),2)&lt;&gt;0,"Spread the amount over the heads: they should add up to the amount paid",IF(Q125&gt;10000,"Over ₹10,000 in cash to one payee today: too big for petty cash, s.36(4)","OK"))))))</f>
        <v/>
      </c>
      <c r="Q125">
        <f>IF(OR(D125="",N(F125)=0),0,SUMIFS($F$15:$F$164,$B$15:$B$164,B125,$D$15:$D$164,D125))</f>
        <v/>
      </c>
      <c r="R125">
        <f>IF(OR(O125="",O125="OK"),0,1)</f>
        <v/>
      </c>
    </row>
    <row r="126">
      <c r="B126" s="21" t="n"/>
      <c r="C126" s="22" t="n"/>
      <c r="D126" s="14" t="n"/>
      <c r="E126" s="23" t="n"/>
      <c r="F126" s="23" t="n"/>
      <c r="G126" s="23" t="n"/>
      <c r="H126" s="23" t="n"/>
      <c r="I126" s="23" t="n"/>
      <c r="J126" s="23" t="n"/>
      <c r="K126" s="23" t="n"/>
      <c r="L126" s="23" t="n"/>
      <c r="M126" s="23" t="n"/>
      <c r="N126" s="24">
        <f>IF(COUNT(E126:M126)=0,"",N($E$7)+SUM(E$15:E126)-SUM(F$15:F126))</f>
        <v/>
      </c>
      <c r="O126" s="25">
        <f>IF(COUNT(E126:M126)=0,"",IF(B126="","Enter the date",IF(AND(N(F126)&gt;0,D126=""),"Enter who was paid",IF(N126&lt;0,"Petty cash below zero: top up first, or an entry is wrong",IF(ROUND(SUM(G126:M126)-N(F126),2)&lt;&gt;0,"Spread the amount over the heads: they should add up to the amount paid",IF(Q126&gt;10000,"Over ₹10,000 in cash to one payee today: too big for petty cash, s.36(4)","OK"))))))</f>
        <v/>
      </c>
      <c r="Q126">
        <f>IF(OR(D126="",N(F126)=0),0,SUMIFS($F$15:$F$164,$B$15:$B$164,B126,$D$15:$D$164,D126))</f>
        <v/>
      </c>
      <c r="R126">
        <f>IF(OR(O126="",O126="OK"),0,1)</f>
        <v/>
      </c>
    </row>
    <row r="127">
      <c r="B127" s="21" t="n"/>
      <c r="C127" s="22" t="n"/>
      <c r="D127" s="14" t="n"/>
      <c r="E127" s="23" t="n"/>
      <c r="F127" s="23" t="n"/>
      <c r="G127" s="23" t="n"/>
      <c r="H127" s="23" t="n"/>
      <c r="I127" s="23" t="n"/>
      <c r="J127" s="23" t="n"/>
      <c r="K127" s="23" t="n"/>
      <c r="L127" s="23" t="n"/>
      <c r="M127" s="23" t="n"/>
      <c r="N127" s="24">
        <f>IF(COUNT(E127:M127)=0,"",N($E$7)+SUM(E$15:E127)-SUM(F$15:F127))</f>
        <v/>
      </c>
      <c r="O127" s="25">
        <f>IF(COUNT(E127:M127)=0,"",IF(B127="","Enter the date",IF(AND(N(F127)&gt;0,D127=""),"Enter who was paid",IF(N127&lt;0,"Petty cash below zero: top up first, or an entry is wrong",IF(ROUND(SUM(G127:M127)-N(F127),2)&lt;&gt;0,"Spread the amount over the heads: they should add up to the amount paid",IF(Q127&gt;10000,"Over ₹10,000 in cash to one payee today: too big for petty cash, s.36(4)","OK"))))))</f>
        <v/>
      </c>
      <c r="Q127">
        <f>IF(OR(D127="",N(F127)=0),0,SUMIFS($F$15:$F$164,$B$15:$B$164,B127,$D$15:$D$164,D127))</f>
        <v/>
      </c>
      <c r="R127">
        <f>IF(OR(O127="",O127="OK"),0,1)</f>
        <v/>
      </c>
    </row>
    <row r="128">
      <c r="B128" s="21" t="n"/>
      <c r="C128" s="22" t="n"/>
      <c r="D128" s="14" t="n"/>
      <c r="E128" s="23" t="n"/>
      <c r="F128" s="23" t="n"/>
      <c r="G128" s="23" t="n"/>
      <c r="H128" s="23" t="n"/>
      <c r="I128" s="23" t="n"/>
      <c r="J128" s="23" t="n"/>
      <c r="K128" s="23" t="n"/>
      <c r="L128" s="23" t="n"/>
      <c r="M128" s="23" t="n"/>
      <c r="N128" s="24">
        <f>IF(COUNT(E128:M128)=0,"",N($E$7)+SUM(E$15:E128)-SUM(F$15:F128))</f>
        <v/>
      </c>
      <c r="O128" s="25">
        <f>IF(COUNT(E128:M128)=0,"",IF(B128="","Enter the date",IF(AND(N(F128)&gt;0,D128=""),"Enter who was paid",IF(N128&lt;0,"Petty cash below zero: top up first, or an entry is wrong",IF(ROUND(SUM(G128:M128)-N(F128),2)&lt;&gt;0,"Spread the amount over the heads: they should add up to the amount paid",IF(Q128&gt;10000,"Over ₹10,000 in cash to one payee today: too big for petty cash, s.36(4)","OK"))))))</f>
        <v/>
      </c>
      <c r="Q128">
        <f>IF(OR(D128="",N(F128)=0),0,SUMIFS($F$15:$F$164,$B$15:$B$164,B128,$D$15:$D$164,D128))</f>
        <v/>
      </c>
      <c r="R128">
        <f>IF(OR(O128="",O128="OK"),0,1)</f>
        <v/>
      </c>
    </row>
    <row r="129">
      <c r="B129" s="21" t="n"/>
      <c r="C129" s="22" t="n"/>
      <c r="D129" s="14" t="n"/>
      <c r="E129" s="23" t="n"/>
      <c r="F129" s="23" t="n"/>
      <c r="G129" s="23" t="n"/>
      <c r="H129" s="23" t="n"/>
      <c r="I129" s="23" t="n"/>
      <c r="J129" s="23" t="n"/>
      <c r="K129" s="23" t="n"/>
      <c r="L129" s="23" t="n"/>
      <c r="M129" s="23" t="n"/>
      <c r="N129" s="24">
        <f>IF(COUNT(E129:M129)=0,"",N($E$7)+SUM(E$15:E129)-SUM(F$15:F129))</f>
        <v/>
      </c>
      <c r="O129" s="25">
        <f>IF(COUNT(E129:M129)=0,"",IF(B129="","Enter the date",IF(AND(N(F129)&gt;0,D129=""),"Enter who was paid",IF(N129&lt;0,"Petty cash below zero: top up first, or an entry is wrong",IF(ROUND(SUM(G129:M129)-N(F129),2)&lt;&gt;0,"Spread the amount over the heads: they should add up to the amount paid",IF(Q129&gt;10000,"Over ₹10,000 in cash to one payee today: too big for petty cash, s.36(4)","OK"))))))</f>
        <v/>
      </c>
      <c r="Q129">
        <f>IF(OR(D129="",N(F129)=0),0,SUMIFS($F$15:$F$164,$B$15:$B$164,B129,$D$15:$D$164,D129))</f>
        <v/>
      </c>
      <c r="R129">
        <f>IF(OR(O129="",O129="OK"),0,1)</f>
        <v/>
      </c>
    </row>
    <row r="130">
      <c r="B130" s="21" t="n"/>
      <c r="C130" s="22" t="n"/>
      <c r="D130" s="14" t="n"/>
      <c r="E130" s="23" t="n"/>
      <c r="F130" s="23" t="n"/>
      <c r="G130" s="23" t="n"/>
      <c r="H130" s="23" t="n"/>
      <c r="I130" s="23" t="n"/>
      <c r="J130" s="23" t="n"/>
      <c r="K130" s="23" t="n"/>
      <c r="L130" s="23" t="n"/>
      <c r="M130" s="23" t="n"/>
      <c r="N130" s="24">
        <f>IF(COUNT(E130:M130)=0,"",N($E$7)+SUM(E$15:E130)-SUM(F$15:F130))</f>
        <v/>
      </c>
      <c r="O130" s="25">
        <f>IF(COUNT(E130:M130)=0,"",IF(B130="","Enter the date",IF(AND(N(F130)&gt;0,D130=""),"Enter who was paid",IF(N130&lt;0,"Petty cash below zero: top up first, or an entry is wrong",IF(ROUND(SUM(G130:M130)-N(F130),2)&lt;&gt;0,"Spread the amount over the heads: they should add up to the amount paid",IF(Q130&gt;10000,"Over ₹10,000 in cash to one payee today: too big for petty cash, s.36(4)","OK"))))))</f>
        <v/>
      </c>
      <c r="Q130">
        <f>IF(OR(D130="",N(F130)=0),0,SUMIFS($F$15:$F$164,$B$15:$B$164,B130,$D$15:$D$164,D130))</f>
        <v/>
      </c>
      <c r="R130">
        <f>IF(OR(O130="",O130="OK"),0,1)</f>
        <v/>
      </c>
    </row>
    <row r="131">
      <c r="B131" s="21" t="n"/>
      <c r="C131" s="22" t="n"/>
      <c r="D131" s="14" t="n"/>
      <c r="E131" s="23" t="n"/>
      <c r="F131" s="23" t="n"/>
      <c r="G131" s="23" t="n"/>
      <c r="H131" s="23" t="n"/>
      <c r="I131" s="23" t="n"/>
      <c r="J131" s="23" t="n"/>
      <c r="K131" s="23" t="n"/>
      <c r="L131" s="23" t="n"/>
      <c r="M131" s="23" t="n"/>
      <c r="N131" s="24">
        <f>IF(COUNT(E131:M131)=0,"",N($E$7)+SUM(E$15:E131)-SUM(F$15:F131))</f>
        <v/>
      </c>
      <c r="O131" s="25">
        <f>IF(COUNT(E131:M131)=0,"",IF(B131="","Enter the date",IF(AND(N(F131)&gt;0,D131=""),"Enter who was paid",IF(N131&lt;0,"Petty cash below zero: top up first, or an entry is wrong",IF(ROUND(SUM(G131:M131)-N(F131),2)&lt;&gt;0,"Spread the amount over the heads: they should add up to the amount paid",IF(Q131&gt;10000,"Over ₹10,000 in cash to one payee today: too big for petty cash, s.36(4)","OK"))))))</f>
        <v/>
      </c>
      <c r="Q131">
        <f>IF(OR(D131="",N(F131)=0),0,SUMIFS($F$15:$F$164,$B$15:$B$164,B131,$D$15:$D$164,D131))</f>
        <v/>
      </c>
      <c r="R131">
        <f>IF(OR(O131="",O131="OK"),0,1)</f>
        <v/>
      </c>
    </row>
    <row r="132">
      <c r="B132" s="21" t="n"/>
      <c r="C132" s="22" t="n"/>
      <c r="D132" s="14" t="n"/>
      <c r="E132" s="23" t="n"/>
      <c r="F132" s="23" t="n"/>
      <c r="G132" s="23" t="n"/>
      <c r="H132" s="23" t="n"/>
      <c r="I132" s="23" t="n"/>
      <c r="J132" s="23" t="n"/>
      <c r="K132" s="23" t="n"/>
      <c r="L132" s="23" t="n"/>
      <c r="M132" s="23" t="n"/>
      <c r="N132" s="24">
        <f>IF(COUNT(E132:M132)=0,"",N($E$7)+SUM(E$15:E132)-SUM(F$15:F132))</f>
        <v/>
      </c>
      <c r="O132" s="25">
        <f>IF(COUNT(E132:M132)=0,"",IF(B132="","Enter the date",IF(AND(N(F132)&gt;0,D132=""),"Enter who was paid",IF(N132&lt;0,"Petty cash below zero: top up first, or an entry is wrong",IF(ROUND(SUM(G132:M132)-N(F132),2)&lt;&gt;0,"Spread the amount over the heads: they should add up to the amount paid",IF(Q132&gt;10000,"Over ₹10,000 in cash to one payee today: too big for petty cash, s.36(4)","OK"))))))</f>
        <v/>
      </c>
      <c r="Q132">
        <f>IF(OR(D132="",N(F132)=0),0,SUMIFS($F$15:$F$164,$B$15:$B$164,B132,$D$15:$D$164,D132))</f>
        <v/>
      </c>
      <c r="R132">
        <f>IF(OR(O132="",O132="OK"),0,1)</f>
        <v/>
      </c>
    </row>
    <row r="133">
      <c r="B133" s="21" t="n"/>
      <c r="C133" s="22" t="n"/>
      <c r="D133" s="14" t="n"/>
      <c r="E133" s="23" t="n"/>
      <c r="F133" s="23" t="n"/>
      <c r="G133" s="23" t="n"/>
      <c r="H133" s="23" t="n"/>
      <c r="I133" s="23" t="n"/>
      <c r="J133" s="23" t="n"/>
      <c r="K133" s="23" t="n"/>
      <c r="L133" s="23" t="n"/>
      <c r="M133" s="23" t="n"/>
      <c r="N133" s="24">
        <f>IF(COUNT(E133:M133)=0,"",N($E$7)+SUM(E$15:E133)-SUM(F$15:F133))</f>
        <v/>
      </c>
      <c r="O133" s="25">
        <f>IF(COUNT(E133:M133)=0,"",IF(B133="","Enter the date",IF(AND(N(F133)&gt;0,D133=""),"Enter who was paid",IF(N133&lt;0,"Petty cash below zero: top up first, or an entry is wrong",IF(ROUND(SUM(G133:M133)-N(F133),2)&lt;&gt;0,"Spread the amount over the heads: they should add up to the amount paid",IF(Q133&gt;10000,"Over ₹10,000 in cash to one payee today: too big for petty cash, s.36(4)","OK"))))))</f>
        <v/>
      </c>
      <c r="Q133">
        <f>IF(OR(D133="",N(F133)=0),0,SUMIFS($F$15:$F$164,$B$15:$B$164,B133,$D$15:$D$164,D133))</f>
        <v/>
      </c>
      <c r="R133">
        <f>IF(OR(O133="",O133="OK"),0,1)</f>
        <v/>
      </c>
    </row>
    <row r="134">
      <c r="B134" s="21" t="n"/>
      <c r="C134" s="22" t="n"/>
      <c r="D134" s="14" t="n"/>
      <c r="E134" s="23" t="n"/>
      <c r="F134" s="23" t="n"/>
      <c r="G134" s="23" t="n"/>
      <c r="H134" s="23" t="n"/>
      <c r="I134" s="23" t="n"/>
      <c r="J134" s="23" t="n"/>
      <c r="K134" s="23" t="n"/>
      <c r="L134" s="23" t="n"/>
      <c r="M134" s="23" t="n"/>
      <c r="N134" s="24">
        <f>IF(COUNT(E134:M134)=0,"",N($E$7)+SUM(E$15:E134)-SUM(F$15:F134))</f>
        <v/>
      </c>
      <c r="O134" s="25">
        <f>IF(COUNT(E134:M134)=0,"",IF(B134="","Enter the date",IF(AND(N(F134)&gt;0,D134=""),"Enter who was paid",IF(N134&lt;0,"Petty cash below zero: top up first, or an entry is wrong",IF(ROUND(SUM(G134:M134)-N(F134),2)&lt;&gt;0,"Spread the amount over the heads: they should add up to the amount paid",IF(Q134&gt;10000,"Over ₹10,000 in cash to one payee today: too big for petty cash, s.36(4)","OK"))))))</f>
        <v/>
      </c>
      <c r="Q134">
        <f>IF(OR(D134="",N(F134)=0),0,SUMIFS($F$15:$F$164,$B$15:$B$164,B134,$D$15:$D$164,D134))</f>
        <v/>
      </c>
      <c r="R134">
        <f>IF(OR(O134="",O134="OK"),0,1)</f>
        <v/>
      </c>
    </row>
    <row r="135">
      <c r="B135" s="21" t="n"/>
      <c r="C135" s="22" t="n"/>
      <c r="D135" s="14" t="n"/>
      <c r="E135" s="23" t="n"/>
      <c r="F135" s="23" t="n"/>
      <c r="G135" s="23" t="n"/>
      <c r="H135" s="23" t="n"/>
      <c r="I135" s="23" t="n"/>
      <c r="J135" s="23" t="n"/>
      <c r="K135" s="23" t="n"/>
      <c r="L135" s="23" t="n"/>
      <c r="M135" s="23" t="n"/>
      <c r="N135" s="24">
        <f>IF(COUNT(E135:M135)=0,"",N($E$7)+SUM(E$15:E135)-SUM(F$15:F135))</f>
        <v/>
      </c>
      <c r="O135" s="25">
        <f>IF(COUNT(E135:M135)=0,"",IF(B135="","Enter the date",IF(AND(N(F135)&gt;0,D135=""),"Enter who was paid",IF(N135&lt;0,"Petty cash below zero: top up first, or an entry is wrong",IF(ROUND(SUM(G135:M135)-N(F135),2)&lt;&gt;0,"Spread the amount over the heads: they should add up to the amount paid",IF(Q135&gt;10000,"Over ₹10,000 in cash to one payee today: too big for petty cash, s.36(4)","OK"))))))</f>
        <v/>
      </c>
      <c r="Q135">
        <f>IF(OR(D135="",N(F135)=0),0,SUMIFS($F$15:$F$164,$B$15:$B$164,B135,$D$15:$D$164,D135))</f>
        <v/>
      </c>
      <c r="R135">
        <f>IF(OR(O135="",O135="OK"),0,1)</f>
        <v/>
      </c>
    </row>
    <row r="136">
      <c r="B136" s="21" t="n"/>
      <c r="C136" s="22" t="n"/>
      <c r="D136" s="14" t="n"/>
      <c r="E136" s="23" t="n"/>
      <c r="F136" s="23" t="n"/>
      <c r="G136" s="23" t="n"/>
      <c r="H136" s="23" t="n"/>
      <c r="I136" s="23" t="n"/>
      <c r="J136" s="23" t="n"/>
      <c r="K136" s="23" t="n"/>
      <c r="L136" s="23" t="n"/>
      <c r="M136" s="23" t="n"/>
      <c r="N136" s="24">
        <f>IF(COUNT(E136:M136)=0,"",N($E$7)+SUM(E$15:E136)-SUM(F$15:F136))</f>
        <v/>
      </c>
      <c r="O136" s="25">
        <f>IF(COUNT(E136:M136)=0,"",IF(B136="","Enter the date",IF(AND(N(F136)&gt;0,D136=""),"Enter who was paid",IF(N136&lt;0,"Petty cash below zero: top up first, or an entry is wrong",IF(ROUND(SUM(G136:M136)-N(F136),2)&lt;&gt;0,"Spread the amount over the heads: they should add up to the amount paid",IF(Q136&gt;10000,"Over ₹10,000 in cash to one payee today: too big for petty cash, s.36(4)","OK"))))))</f>
        <v/>
      </c>
      <c r="Q136">
        <f>IF(OR(D136="",N(F136)=0),0,SUMIFS($F$15:$F$164,$B$15:$B$164,B136,$D$15:$D$164,D136))</f>
        <v/>
      </c>
      <c r="R136">
        <f>IF(OR(O136="",O136="OK"),0,1)</f>
        <v/>
      </c>
    </row>
    <row r="137">
      <c r="B137" s="21" t="n"/>
      <c r="C137" s="22" t="n"/>
      <c r="D137" s="14" t="n"/>
      <c r="E137" s="23" t="n"/>
      <c r="F137" s="23" t="n"/>
      <c r="G137" s="23" t="n"/>
      <c r="H137" s="23" t="n"/>
      <c r="I137" s="23" t="n"/>
      <c r="J137" s="23" t="n"/>
      <c r="K137" s="23" t="n"/>
      <c r="L137" s="23" t="n"/>
      <c r="M137" s="23" t="n"/>
      <c r="N137" s="24">
        <f>IF(COUNT(E137:M137)=0,"",N($E$7)+SUM(E$15:E137)-SUM(F$15:F137))</f>
        <v/>
      </c>
      <c r="O137" s="25">
        <f>IF(COUNT(E137:M137)=0,"",IF(B137="","Enter the date",IF(AND(N(F137)&gt;0,D137=""),"Enter who was paid",IF(N137&lt;0,"Petty cash below zero: top up first, or an entry is wrong",IF(ROUND(SUM(G137:M137)-N(F137),2)&lt;&gt;0,"Spread the amount over the heads: they should add up to the amount paid",IF(Q137&gt;10000,"Over ₹10,000 in cash to one payee today: too big for petty cash, s.36(4)","OK"))))))</f>
        <v/>
      </c>
      <c r="Q137">
        <f>IF(OR(D137="",N(F137)=0),0,SUMIFS($F$15:$F$164,$B$15:$B$164,B137,$D$15:$D$164,D137))</f>
        <v/>
      </c>
      <c r="R137">
        <f>IF(OR(O137="",O137="OK"),0,1)</f>
        <v/>
      </c>
    </row>
    <row r="138">
      <c r="B138" s="21" t="n"/>
      <c r="C138" s="22" t="n"/>
      <c r="D138" s="14" t="n"/>
      <c r="E138" s="23" t="n"/>
      <c r="F138" s="23" t="n"/>
      <c r="G138" s="23" t="n"/>
      <c r="H138" s="23" t="n"/>
      <c r="I138" s="23" t="n"/>
      <c r="J138" s="23" t="n"/>
      <c r="K138" s="23" t="n"/>
      <c r="L138" s="23" t="n"/>
      <c r="M138" s="23" t="n"/>
      <c r="N138" s="24">
        <f>IF(COUNT(E138:M138)=0,"",N($E$7)+SUM(E$15:E138)-SUM(F$15:F138))</f>
        <v/>
      </c>
      <c r="O138" s="25">
        <f>IF(COUNT(E138:M138)=0,"",IF(B138="","Enter the date",IF(AND(N(F138)&gt;0,D138=""),"Enter who was paid",IF(N138&lt;0,"Petty cash below zero: top up first, or an entry is wrong",IF(ROUND(SUM(G138:M138)-N(F138),2)&lt;&gt;0,"Spread the amount over the heads: they should add up to the amount paid",IF(Q138&gt;10000,"Over ₹10,000 in cash to one payee today: too big for petty cash, s.36(4)","OK"))))))</f>
        <v/>
      </c>
      <c r="Q138">
        <f>IF(OR(D138="",N(F138)=0),0,SUMIFS($F$15:$F$164,$B$15:$B$164,B138,$D$15:$D$164,D138))</f>
        <v/>
      </c>
      <c r="R138">
        <f>IF(OR(O138="",O138="OK"),0,1)</f>
        <v/>
      </c>
    </row>
    <row r="139">
      <c r="B139" s="21" t="n"/>
      <c r="C139" s="22" t="n"/>
      <c r="D139" s="14" t="n"/>
      <c r="E139" s="23" t="n"/>
      <c r="F139" s="23" t="n"/>
      <c r="G139" s="23" t="n"/>
      <c r="H139" s="23" t="n"/>
      <c r="I139" s="23" t="n"/>
      <c r="J139" s="23" t="n"/>
      <c r="K139" s="23" t="n"/>
      <c r="L139" s="23" t="n"/>
      <c r="M139" s="23" t="n"/>
      <c r="N139" s="24">
        <f>IF(COUNT(E139:M139)=0,"",N($E$7)+SUM(E$15:E139)-SUM(F$15:F139))</f>
        <v/>
      </c>
      <c r="O139" s="25">
        <f>IF(COUNT(E139:M139)=0,"",IF(B139="","Enter the date",IF(AND(N(F139)&gt;0,D139=""),"Enter who was paid",IF(N139&lt;0,"Petty cash below zero: top up first, or an entry is wrong",IF(ROUND(SUM(G139:M139)-N(F139),2)&lt;&gt;0,"Spread the amount over the heads: they should add up to the amount paid",IF(Q139&gt;10000,"Over ₹10,000 in cash to one payee today: too big for petty cash, s.36(4)","OK"))))))</f>
        <v/>
      </c>
      <c r="Q139">
        <f>IF(OR(D139="",N(F139)=0),0,SUMIFS($F$15:$F$164,$B$15:$B$164,B139,$D$15:$D$164,D139))</f>
        <v/>
      </c>
      <c r="R139">
        <f>IF(OR(O139="",O139="OK"),0,1)</f>
        <v/>
      </c>
    </row>
    <row r="140">
      <c r="B140" s="21" t="n"/>
      <c r="C140" s="22" t="n"/>
      <c r="D140" s="14" t="n"/>
      <c r="E140" s="23" t="n"/>
      <c r="F140" s="23" t="n"/>
      <c r="G140" s="23" t="n"/>
      <c r="H140" s="23" t="n"/>
      <c r="I140" s="23" t="n"/>
      <c r="J140" s="23" t="n"/>
      <c r="K140" s="23" t="n"/>
      <c r="L140" s="23" t="n"/>
      <c r="M140" s="23" t="n"/>
      <c r="N140" s="24">
        <f>IF(COUNT(E140:M140)=0,"",N($E$7)+SUM(E$15:E140)-SUM(F$15:F140))</f>
        <v/>
      </c>
      <c r="O140" s="25">
        <f>IF(COUNT(E140:M140)=0,"",IF(B140="","Enter the date",IF(AND(N(F140)&gt;0,D140=""),"Enter who was paid",IF(N140&lt;0,"Petty cash below zero: top up first, or an entry is wrong",IF(ROUND(SUM(G140:M140)-N(F140),2)&lt;&gt;0,"Spread the amount over the heads: they should add up to the amount paid",IF(Q140&gt;10000,"Over ₹10,000 in cash to one payee today: too big for petty cash, s.36(4)","OK"))))))</f>
        <v/>
      </c>
      <c r="Q140">
        <f>IF(OR(D140="",N(F140)=0),0,SUMIFS($F$15:$F$164,$B$15:$B$164,B140,$D$15:$D$164,D140))</f>
        <v/>
      </c>
      <c r="R140">
        <f>IF(OR(O140="",O140="OK"),0,1)</f>
        <v/>
      </c>
    </row>
    <row r="141">
      <c r="B141" s="21" t="n"/>
      <c r="C141" s="22" t="n"/>
      <c r="D141" s="14" t="n"/>
      <c r="E141" s="23" t="n"/>
      <c r="F141" s="23" t="n"/>
      <c r="G141" s="23" t="n"/>
      <c r="H141" s="23" t="n"/>
      <c r="I141" s="23" t="n"/>
      <c r="J141" s="23" t="n"/>
      <c r="K141" s="23" t="n"/>
      <c r="L141" s="23" t="n"/>
      <c r="M141" s="23" t="n"/>
      <c r="N141" s="24">
        <f>IF(COUNT(E141:M141)=0,"",N($E$7)+SUM(E$15:E141)-SUM(F$15:F141))</f>
        <v/>
      </c>
      <c r="O141" s="25">
        <f>IF(COUNT(E141:M141)=0,"",IF(B141="","Enter the date",IF(AND(N(F141)&gt;0,D141=""),"Enter who was paid",IF(N141&lt;0,"Petty cash below zero: top up first, or an entry is wrong",IF(ROUND(SUM(G141:M141)-N(F141),2)&lt;&gt;0,"Spread the amount over the heads: they should add up to the amount paid",IF(Q141&gt;10000,"Over ₹10,000 in cash to one payee today: too big for petty cash, s.36(4)","OK"))))))</f>
        <v/>
      </c>
      <c r="Q141">
        <f>IF(OR(D141="",N(F141)=0),0,SUMIFS($F$15:$F$164,$B$15:$B$164,B141,$D$15:$D$164,D141))</f>
        <v/>
      </c>
      <c r="R141">
        <f>IF(OR(O141="",O141="OK"),0,1)</f>
        <v/>
      </c>
    </row>
    <row r="142">
      <c r="B142" s="21" t="n"/>
      <c r="C142" s="22" t="n"/>
      <c r="D142" s="14" t="n"/>
      <c r="E142" s="23" t="n"/>
      <c r="F142" s="23" t="n"/>
      <c r="G142" s="23" t="n"/>
      <c r="H142" s="23" t="n"/>
      <c r="I142" s="23" t="n"/>
      <c r="J142" s="23" t="n"/>
      <c r="K142" s="23" t="n"/>
      <c r="L142" s="23" t="n"/>
      <c r="M142" s="23" t="n"/>
      <c r="N142" s="24">
        <f>IF(COUNT(E142:M142)=0,"",N($E$7)+SUM(E$15:E142)-SUM(F$15:F142))</f>
        <v/>
      </c>
      <c r="O142" s="25">
        <f>IF(COUNT(E142:M142)=0,"",IF(B142="","Enter the date",IF(AND(N(F142)&gt;0,D142=""),"Enter who was paid",IF(N142&lt;0,"Petty cash below zero: top up first, or an entry is wrong",IF(ROUND(SUM(G142:M142)-N(F142),2)&lt;&gt;0,"Spread the amount over the heads: they should add up to the amount paid",IF(Q142&gt;10000,"Over ₹10,000 in cash to one payee today: too big for petty cash, s.36(4)","OK"))))))</f>
        <v/>
      </c>
      <c r="Q142">
        <f>IF(OR(D142="",N(F142)=0),0,SUMIFS($F$15:$F$164,$B$15:$B$164,B142,$D$15:$D$164,D142))</f>
        <v/>
      </c>
      <c r="R142">
        <f>IF(OR(O142="",O142="OK"),0,1)</f>
        <v/>
      </c>
    </row>
    <row r="143">
      <c r="B143" s="21" t="n"/>
      <c r="C143" s="22" t="n"/>
      <c r="D143" s="14" t="n"/>
      <c r="E143" s="23" t="n"/>
      <c r="F143" s="23" t="n"/>
      <c r="G143" s="23" t="n"/>
      <c r="H143" s="23" t="n"/>
      <c r="I143" s="23" t="n"/>
      <c r="J143" s="23" t="n"/>
      <c r="K143" s="23" t="n"/>
      <c r="L143" s="23" t="n"/>
      <c r="M143" s="23" t="n"/>
      <c r="N143" s="24">
        <f>IF(COUNT(E143:M143)=0,"",N($E$7)+SUM(E$15:E143)-SUM(F$15:F143))</f>
        <v/>
      </c>
      <c r="O143" s="25">
        <f>IF(COUNT(E143:M143)=0,"",IF(B143="","Enter the date",IF(AND(N(F143)&gt;0,D143=""),"Enter who was paid",IF(N143&lt;0,"Petty cash below zero: top up first, or an entry is wrong",IF(ROUND(SUM(G143:M143)-N(F143),2)&lt;&gt;0,"Spread the amount over the heads: they should add up to the amount paid",IF(Q143&gt;10000,"Over ₹10,000 in cash to one payee today: too big for petty cash, s.36(4)","OK"))))))</f>
        <v/>
      </c>
      <c r="Q143">
        <f>IF(OR(D143="",N(F143)=0),0,SUMIFS($F$15:$F$164,$B$15:$B$164,B143,$D$15:$D$164,D143))</f>
        <v/>
      </c>
      <c r="R143">
        <f>IF(OR(O143="",O143="OK"),0,1)</f>
        <v/>
      </c>
    </row>
    <row r="144">
      <c r="B144" s="21" t="n"/>
      <c r="C144" s="22" t="n"/>
      <c r="D144" s="14" t="n"/>
      <c r="E144" s="23" t="n"/>
      <c r="F144" s="23" t="n"/>
      <c r="G144" s="23" t="n"/>
      <c r="H144" s="23" t="n"/>
      <c r="I144" s="23" t="n"/>
      <c r="J144" s="23" t="n"/>
      <c r="K144" s="23" t="n"/>
      <c r="L144" s="23" t="n"/>
      <c r="M144" s="23" t="n"/>
      <c r="N144" s="24">
        <f>IF(COUNT(E144:M144)=0,"",N($E$7)+SUM(E$15:E144)-SUM(F$15:F144))</f>
        <v/>
      </c>
      <c r="O144" s="25">
        <f>IF(COUNT(E144:M144)=0,"",IF(B144="","Enter the date",IF(AND(N(F144)&gt;0,D144=""),"Enter who was paid",IF(N144&lt;0,"Petty cash below zero: top up first, or an entry is wrong",IF(ROUND(SUM(G144:M144)-N(F144),2)&lt;&gt;0,"Spread the amount over the heads: they should add up to the amount paid",IF(Q144&gt;10000,"Over ₹10,000 in cash to one payee today: too big for petty cash, s.36(4)","OK"))))))</f>
        <v/>
      </c>
      <c r="Q144">
        <f>IF(OR(D144="",N(F144)=0),0,SUMIFS($F$15:$F$164,$B$15:$B$164,B144,$D$15:$D$164,D144))</f>
        <v/>
      </c>
      <c r="R144">
        <f>IF(OR(O144="",O144="OK"),0,1)</f>
        <v/>
      </c>
    </row>
    <row r="145">
      <c r="B145" s="21" t="n"/>
      <c r="C145" s="22" t="n"/>
      <c r="D145" s="14" t="n"/>
      <c r="E145" s="23" t="n"/>
      <c r="F145" s="23" t="n"/>
      <c r="G145" s="23" t="n"/>
      <c r="H145" s="23" t="n"/>
      <c r="I145" s="23" t="n"/>
      <c r="J145" s="23" t="n"/>
      <c r="K145" s="23" t="n"/>
      <c r="L145" s="23" t="n"/>
      <c r="M145" s="23" t="n"/>
      <c r="N145" s="24">
        <f>IF(COUNT(E145:M145)=0,"",N($E$7)+SUM(E$15:E145)-SUM(F$15:F145))</f>
        <v/>
      </c>
      <c r="O145" s="25">
        <f>IF(COUNT(E145:M145)=0,"",IF(B145="","Enter the date",IF(AND(N(F145)&gt;0,D145=""),"Enter who was paid",IF(N145&lt;0,"Petty cash below zero: top up first, or an entry is wrong",IF(ROUND(SUM(G145:M145)-N(F145),2)&lt;&gt;0,"Spread the amount over the heads: they should add up to the amount paid",IF(Q145&gt;10000,"Over ₹10,000 in cash to one payee today: too big for petty cash, s.36(4)","OK"))))))</f>
        <v/>
      </c>
      <c r="Q145">
        <f>IF(OR(D145="",N(F145)=0),0,SUMIFS($F$15:$F$164,$B$15:$B$164,B145,$D$15:$D$164,D145))</f>
        <v/>
      </c>
      <c r="R145">
        <f>IF(OR(O145="",O145="OK"),0,1)</f>
        <v/>
      </c>
    </row>
    <row r="146">
      <c r="B146" s="21" t="n"/>
      <c r="C146" s="22" t="n"/>
      <c r="D146" s="14" t="n"/>
      <c r="E146" s="23" t="n"/>
      <c r="F146" s="23" t="n"/>
      <c r="G146" s="23" t="n"/>
      <c r="H146" s="23" t="n"/>
      <c r="I146" s="23" t="n"/>
      <c r="J146" s="23" t="n"/>
      <c r="K146" s="23" t="n"/>
      <c r="L146" s="23" t="n"/>
      <c r="M146" s="23" t="n"/>
      <c r="N146" s="24">
        <f>IF(COUNT(E146:M146)=0,"",N($E$7)+SUM(E$15:E146)-SUM(F$15:F146))</f>
        <v/>
      </c>
      <c r="O146" s="25">
        <f>IF(COUNT(E146:M146)=0,"",IF(B146="","Enter the date",IF(AND(N(F146)&gt;0,D146=""),"Enter who was paid",IF(N146&lt;0,"Petty cash below zero: top up first, or an entry is wrong",IF(ROUND(SUM(G146:M146)-N(F146),2)&lt;&gt;0,"Spread the amount over the heads: they should add up to the amount paid",IF(Q146&gt;10000,"Over ₹10,000 in cash to one payee today: too big for petty cash, s.36(4)","OK"))))))</f>
        <v/>
      </c>
      <c r="Q146">
        <f>IF(OR(D146="",N(F146)=0),0,SUMIFS($F$15:$F$164,$B$15:$B$164,B146,$D$15:$D$164,D146))</f>
        <v/>
      </c>
      <c r="R146">
        <f>IF(OR(O146="",O146="OK"),0,1)</f>
        <v/>
      </c>
    </row>
    <row r="147">
      <c r="B147" s="21" t="n"/>
      <c r="C147" s="22" t="n"/>
      <c r="D147" s="14" t="n"/>
      <c r="E147" s="23" t="n"/>
      <c r="F147" s="23" t="n"/>
      <c r="G147" s="23" t="n"/>
      <c r="H147" s="23" t="n"/>
      <c r="I147" s="23" t="n"/>
      <c r="J147" s="23" t="n"/>
      <c r="K147" s="23" t="n"/>
      <c r="L147" s="23" t="n"/>
      <c r="M147" s="23" t="n"/>
      <c r="N147" s="24">
        <f>IF(COUNT(E147:M147)=0,"",N($E$7)+SUM(E$15:E147)-SUM(F$15:F147))</f>
        <v/>
      </c>
      <c r="O147" s="25">
        <f>IF(COUNT(E147:M147)=0,"",IF(B147="","Enter the date",IF(AND(N(F147)&gt;0,D147=""),"Enter who was paid",IF(N147&lt;0,"Petty cash below zero: top up first, or an entry is wrong",IF(ROUND(SUM(G147:M147)-N(F147),2)&lt;&gt;0,"Spread the amount over the heads: they should add up to the amount paid",IF(Q147&gt;10000,"Over ₹10,000 in cash to one payee today: too big for petty cash, s.36(4)","OK"))))))</f>
        <v/>
      </c>
      <c r="Q147">
        <f>IF(OR(D147="",N(F147)=0),0,SUMIFS($F$15:$F$164,$B$15:$B$164,B147,$D$15:$D$164,D147))</f>
        <v/>
      </c>
      <c r="R147">
        <f>IF(OR(O147="",O147="OK"),0,1)</f>
        <v/>
      </c>
    </row>
    <row r="148">
      <c r="B148" s="21" t="n"/>
      <c r="C148" s="22" t="n"/>
      <c r="D148" s="14" t="n"/>
      <c r="E148" s="23" t="n"/>
      <c r="F148" s="23" t="n"/>
      <c r="G148" s="23" t="n"/>
      <c r="H148" s="23" t="n"/>
      <c r="I148" s="23" t="n"/>
      <c r="J148" s="23" t="n"/>
      <c r="K148" s="23" t="n"/>
      <c r="L148" s="23" t="n"/>
      <c r="M148" s="23" t="n"/>
      <c r="N148" s="24">
        <f>IF(COUNT(E148:M148)=0,"",N($E$7)+SUM(E$15:E148)-SUM(F$15:F148))</f>
        <v/>
      </c>
      <c r="O148" s="25">
        <f>IF(COUNT(E148:M148)=0,"",IF(B148="","Enter the date",IF(AND(N(F148)&gt;0,D148=""),"Enter who was paid",IF(N148&lt;0,"Petty cash below zero: top up first, or an entry is wrong",IF(ROUND(SUM(G148:M148)-N(F148),2)&lt;&gt;0,"Spread the amount over the heads: they should add up to the amount paid",IF(Q148&gt;10000,"Over ₹10,000 in cash to one payee today: too big for petty cash, s.36(4)","OK"))))))</f>
        <v/>
      </c>
      <c r="Q148">
        <f>IF(OR(D148="",N(F148)=0),0,SUMIFS($F$15:$F$164,$B$15:$B$164,B148,$D$15:$D$164,D148))</f>
        <v/>
      </c>
      <c r="R148">
        <f>IF(OR(O148="",O148="OK"),0,1)</f>
        <v/>
      </c>
    </row>
    <row r="149">
      <c r="B149" s="21" t="n"/>
      <c r="C149" s="22" t="n"/>
      <c r="D149" s="14" t="n"/>
      <c r="E149" s="23" t="n"/>
      <c r="F149" s="23" t="n"/>
      <c r="G149" s="23" t="n"/>
      <c r="H149" s="23" t="n"/>
      <c r="I149" s="23" t="n"/>
      <c r="J149" s="23" t="n"/>
      <c r="K149" s="23" t="n"/>
      <c r="L149" s="23" t="n"/>
      <c r="M149" s="23" t="n"/>
      <c r="N149" s="24">
        <f>IF(COUNT(E149:M149)=0,"",N($E$7)+SUM(E$15:E149)-SUM(F$15:F149))</f>
        <v/>
      </c>
      <c r="O149" s="25">
        <f>IF(COUNT(E149:M149)=0,"",IF(B149="","Enter the date",IF(AND(N(F149)&gt;0,D149=""),"Enter who was paid",IF(N149&lt;0,"Petty cash below zero: top up first, or an entry is wrong",IF(ROUND(SUM(G149:M149)-N(F149),2)&lt;&gt;0,"Spread the amount over the heads: they should add up to the amount paid",IF(Q149&gt;10000,"Over ₹10,000 in cash to one payee today: too big for petty cash, s.36(4)","OK"))))))</f>
        <v/>
      </c>
      <c r="Q149">
        <f>IF(OR(D149="",N(F149)=0),0,SUMIFS($F$15:$F$164,$B$15:$B$164,B149,$D$15:$D$164,D149))</f>
        <v/>
      </c>
      <c r="R149">
        <f>IF(OR(O149="",O149="OK"),0,1)</f>
        <v/>
      </c>
    </row>
    <row r="150">
      <c r="B150" s="21" t="n"/>
      <c r="C150" s="22" t="n"/>
      <c r="D150" s="14" t="n"/>
      <c r="E150" s="23" t="n"/>
      <c r="F150" s="23" t="n"/>
      <c r="G150" s="23" t="n"/>
      <c r="H150" s="23" t="n"/>
      <c r="I150" s="23" t="n"/>
      <c r="J150" s="23" t="n"/>
      <c r="K150" s="23" t="n"/>
      <c r="L150" s="23" t="n"/>
      <c r="M150" s="23" t="n"/>
      <c r="N150" s="24">
        <f>IF(COUNT(E150:M150)=0,"",N($E$7)+SUM(E$15:E150)-SUM(F$15:F150))</f>
        <v/>
      </c>
      <c r="O150" s="25">
        <f>IF(COUNT(E150:M150)=0,"",IF(B150="","Enter the date",IF(AND(N(F150)&gt;0,D150=""),"Enter who was paid",IF(N150&lt;0,"Petty cash below zero: top up first, or an entry is wrong",IF(ROUND(SUM(G150:M150)-N(F150),2)&lt;&gt;0,"Spread the amount over the heads: they should add up to the amount paid",IF(Q150&gt;10000,"Over ₹10,000 in cash to one payee today: too big for petty cash, s.36(4)","OK"))))))</f>
        <v/>
      </c>
      <c r="Q150">
        <f>IF(OR(D150="",N(F150)=0),0,SUMIFS($F$15:$F$164,$B$15:$B$164,B150,$D$15:$D$164,D150))</f>
        <v/>
      </c>
      <c r="R150">
        <f>IF(OR(O150="",O150="OK"),0,1)</f>
        <v/>
      </c>
    </row>
    <row r="151">
      <c r="B151" s="21" t="n"/>
      <c r="C151" s="22" t="n"/>
      <c r="D151" s="14" t="n"/>
      <c r="E151" s="23" t="n"/>
      <c r="F151" s="23" t="n"/>
      <c r="G151" s="23" t="n"/>
      <c r="H151" s="23" t="n"/>
      <c r="I151" s="23" t="n"/>
      <c r="J151" s="23" t="n"/>
      <c r="K151" s="23" t="n"/>
      <c r="L151" s="23" t="n"/>
      <c r="M151" s="23" t="n"/>
      <c r="N151" s="24">
        <f>IF(COUNT(E151:M151)=0,"",N($E$7)+SUM(E$15:E151)-SUM(F$15:F151))</f>
        <v/>
      </c>
      <c r="O151" s="25">
        <f>IF(COUNT(E151:M151)=0,"",IF(B151="","Enter the date",IF(AND(N(F151)&gt;0,D151=""),"Enter who was paid",IF(N151&lt;0,"Petty cash below zero: top up first, or an entry is wrong",IF(ROUND(SUM(G151:M151)-N(F151),2)&lt;&gt;0,"Spread the amount over the heads: they should add up to the amount paid",IF(Q151&gt;10000,"Over ₹10,000 in cash to one payee today: too big for petty cash, s.36(4)","OK"))))))</f>
        <v/>
      </c>
      <c r="Q151">
        <f>IF(OR(D151="",N(F151)=0),0,SUMIFS($F$15:$F$164,$B$15:$B$164,B151,$D$15:$D$164,D151))</f>
        <v/>
      </c>
      <c r="R151">
        <f>IF(OR(O151="",O151="OK"),0,1)</f>
        <v/>
      </c>
    </row>
    <row r="152">
      <c r="B152" s="21" t="n"/>
      <c r="C152" s="22" t="n"/>
      <c r="D152" s="14" t="n"/>
      <c r="E152" s="23" t="n"/>
      <c r="F152" s="23" t="n"/>
      <c r="G152" s="23" t="n"/>
      <c r="H152" s="23" t="n"/>
      <c r="I152" s="23" t="n"/>
      <c r="J152" s="23" t="n"/>
      <c r="K152" s="23" t="n"/>
      <c r="L152" s="23" t="n"/>
      <c r="M152" s="23" t="n"/>
      <c r="N152" s="24">
        <f>IF(COUNT(E152:M152)=0,"",N($E$7)+SUM(E$15:E152)-SUM(F$15:F152))</f>
        <v/>
      </c>
      <c r="O152" s="25">
        <f>IF(COUNT(E152:M152)=0,"",IF(B152="","Enter the date",IF(AND(N(F152)&gt;0,D152=""),"Enter who was paid",IF(N152&lt;0,"Petty cash below zero: top up first, or an entry is wrong",IF(ROUND(SUM(G152:M152)-N(F152),2)&lt;&gt;0,"Spread the amount over the heads: they should add up to the amount paid",IF(Q152&gt;10000,"Over ₹10,000 in cash to one payee today: too big for petty cash, s.36(4)","OK"))))))</f>
        <v/>
      </c>
      <c r="Q152">
        <f>IF(OR(D152="",N(F152)=0),0,SUMIFS($F$15:$F$164,$B$15:$B$164,B152,$D$15:$D$164,D152))</f>
        <v/>
      </c>
      <c r="R152">
        <f>IF(OR(O152="",O152="OK"),0,1)</f>
        <v/>
      </c>
    </row>
    <row r="153">
      <c r="B153" s="21" t="n"/>
      <c r="C153" s="22" t="n"/>
      <c r="D153" s="14" t="n"/>
      <c r="E153" s="23" t="n"/>
      <c r="F153" s="23" t="n"/>
      <c r="G153" s="23" t="n"/>
      <c r="H153" s="23" t="n"/>
      <c r="I153" s="23" t="n"/>
      <c r="J153" s="23" t="n"/>
      <c r="K153" s="23" t="n"/>
      <c r="L153" s="23" t="n"/>
      <c r="M153" s="23" t="n"/>
      <c r="N153" s="24">
        <f>IF(COUNT(E153:M153)=0,"",N($E$7)+SUM(E$15:E153)-SUM(F$15:F153))</f>
        <v/>
      </c>
      <c r="O153" s="25">
        <f>IF(COUNT(E153:M153)=0,"",IF(B153="","Enter the date",IF(AND(N(F153)&gt;0,D153=""),"Enter who was paid",IF(N153&lt;0,"Petty cash below zero: top up first, or an entry is wrong",IF(ROUND(SUM(G153:M153)-N(F153),2)&lt;&gt;0,"Spread the amount over the heads: they should add up to the amount paid",IF(Q153&gt;10000,"Over ₹10,000 in cash to one payee today: too big for petty cash, s.36(4)","OK"))))))</f>
        <v/>
      </c>
      <c r="Q153">
        <f>IF(OR(D153="",N(F153)=0),0,SUMIFS($F$15:$F$164,$B$15:$B$164,B153,$D$15:$D$164,D153))</f>
        <v/>
      </c>
      <c r="R153">
        <f>IF(OR(O153="",O153="OK"),0,1)</f>
        <v/>
      </c>
    </row>
    <row r="154">
      <c r="B154" s="21" t="n"/>
      <c r="C154" s="22" t="n"/>
      <c r="D154" s="14" t="n"/>
      <c r="E154" s="23" t="n"/>
      <c r="F154" s="23" t="n"/>
      <c r="G154" s="23" t="n"/>
      <c r="H154" s="23" t="n"/>
      <c r="I154" s="23" t="n"/>
      <c r="J154" s="23" t="n"/>
      <c r="K154" s="23" t="n"/>
      <c r="L154" s="23" t="n"/>
      <c r="M154" s="23" t="n"/>
      <c r="N154" s="24">
        <f>IF(COUNT(E154:M154)=0,"",N($E$7)+SUM(E$15:E154)-SUM(F$15:F154))</f>
        <v/>
      </c>
      <c r="O154" s="25">
        <f>IF(COUNT(E154:M154)=0,"",IF(B154="","Enter the date",IF(AND(N(F154)&gt;0,D154=""),"Enter who was paid",IF(N154&lt;0,"Petty cash below zero: top up first, or an entry is wrong",IF(ROUND(SUM(G154:M154)-N(F154),2)&lt;&gt;0,"Spread the amount over the heads: they should add up to the amount paid",IF(Q154&gt;10000,"Over ₹10,000 in cash to one payee today: too big for petty cash, s.36(4)","OK"))))))</f>
        <v/>
      </c>
      <c r="Q154">
        <f>IF(OR(D154="",N(F154)=0),0,SUMIFS($F$15:$F$164,$B$15:$B$164,B154,$D$15:$D$164,D154))</f>
        <v/>
      </c>
      <c r="R154">
        <f>IF(OR(O154="",O154="OK"),0,1)</f>
        <v/>
      </c>
    </row>
    <row r="155">
      <c r="B155" s="21" t="n"/>
      <c r="C155" s="22" t="n"/>
      <c r="D155" s="14" t="n"/>
      <c r="E155" s="23" t="n"/>
      <c r="F155" s="23" t="n"/>
      <c r="G155" s="23" t="n"/>
      <c r="H155" s="23" t="n"/>
      <c r="I155" s="23" t="n"/>
      <c r="J155" s="23" t="n"/>
      <c r="K155" s="23" t="n"/>
      <c r="L155" s="23" t="n"/>
      <c r="M155" s="23" t="n"/>
      <c r="N155" s="24">
        <f>IF(COUNT(E155:M155)=0,"",N($E$7)+SUM(E$15:E155)-SUM(F$15:F155))</f>
        <v/>
      </c>
      <c r="O155" s="25">
        <f>IF(COUNT(E155:M155)=0,"",IF(B155="","Enter the date",IF(AND(N(F155)&gt;0,D155=""),"Enter who was paid",IF(N155&lt;0,"Petty cash below zero: top up first, or an entry is wrong",IF(ROUND(SUM(G155:M155)-N(F155),2)&lt;&gt;0,"Spread the amount over the heads: they should add up to the amount paid",IF(Q155&gt;10000,"Over ₹10,000 in cash to one payee today: too big for petty cash, s.36(4)","OK"))))))</f>
        <v/>
      </c>
      <c r="Q155">
        <f>IF(OR(D155="",N(F155)=0),0,SUMIFS($F$15:$F$164,$B$15:$B$164,B155,$D$15:$D$164,D155))</f>
        <v/>
      </c>
      <c r="R155">
        <f>IF(OR(O155="",O155="OK"),0,1)</f>
        <v/>
      </c>
    </row>
    <row r="156">
      <c r="B156" s="21" t="n"/>
      <c r="C156" s="22" t="n"/>
      <c r="D156" s="14" t="n"/>
      <c r="E156" s="23" t="n"/>
      <c r="F156" s="23" t="n"/>
      <c r="G156" s="23" t="n"/>
      <c r="H156" s="23" t="n"/>
      <c r="I156" s="23" t="n"/>
      <c r="J156" s="23" t="n"/>
      <c r="K156" s="23" t="n"/>
      <c r="L156" s="23" t="n"/>
      <c r="M156" s="23" t="n"/>
      <c r="N156" s="24">
        <f>IF(COUNT(E156:M156)=0,"",N($E$7)+SUM(E$15:E156)-SUM(F$15:F156))</f>
        <v/>
      </c>
      <c r="O156" s="25">
        <f>IF(COUNT(E156:M156)=0,"",IF(B156="","Enter the date",IF(AND(N(F156)&gt;0,D156=""),"Enter who was paid",IF(N156&lt;0,"Petty cash below zero: top up first, or an entry is wrong",IF(ROUND(SUM(G156:M156)-N(F156),2)&lt;&gt;0,"Spread the amount over the heads: they should add up to the amount paid",IF(Q156&gt;10000,"Over ₹10,000 in cash to one payee today: too big for petty cash, s.36(4)","OK"))))))</f>
        <v/>
      </c>
      <c r="Q156">
        <f>IF(OR(D156="",N(F156)=0),0,SUMIFS($F$15:$F$164,$B$15:$B$164,B156,$D$15:$D$164,D156))</f>
        <v/>
      </c>
      <c r="R156">
        <f>IF(OR(O156="",O156="OK"),0,1)</f>
        <v/>
      </c>
    </row>
    <row r="157">
      <c r="B157" s="21" t="n"/>
      <c r="C157" s="22" t="n"/>
      <c r="D157" s="14" t="n"/>
      <c r="E157" s="23" t="n"/>
      <c r="F157" s="23" t="n"/>
      <c r="G157" s="23" t="n"/>
      <c r="H157" s="23" t="n"/>
      <c r="I157" s="23" t="n"/>
      <c r="J157" s="23" t="n"/>
      <c r="K157" s="23" t="n"/>
      <c r="L157" s="23" t="n"/>
      <c r="M157" s="23" t="n"/>
      <c r="N157" s="24">
        <f>IF(COUNT(E157:M157)=0,"",N($E$7)+SUM(E$15:E157)-SUM(F$15:F157))</f>
        <v/>
      </c>
      <c r="O157" s="25">
        <f>IF(COUNT(E157:M157)=0,"",IF(B157="","Enter the date",IF(AND(N(F157)&gt;0,D157=""),"Enter who was paid",IF(N157&lt;0,"Petty cash below zero: top up first, or an entry is wrong",IF(ROUND(SUM(G157:M157)-N(F157),2)&lt;&gt;0,"Spread the amount over the heads: they should add up to the amount paid",IF(Q157&gt;10000,"Over ₹10,000 in cash to one payee today: too big for petty cash, s.36(4)","OK"))))))</f>
        <v/>
      </c>
      <c r="Q157">
        <f>IF(OR(D157="",N(F157)=0),0,SUMIFS($F$15:$F$164,$B$15:$B$164,B157,$D$15:$D$164,D157))</f>
        <v/>
      </c>
      <c r="R157">
        <f>IF(OR(O157="",O157="OK"),0,1)</f>
        <v/>
      </c>
    </row>
    <row r="158">
      <c r="B158" s="21" t="n"/>
      <c r="C158" s="22" t="n"/>
      <c r="D158" s="14" t="n"/>
      <c r="E158" s="23" t="n"/>
      <c r="F158" s="23" t="n"/>
      <c r="G158" s="23" t="n"/>
      <c r="H158" s="23" t="n"/>
      <c r="I158" s="23" t="n"/>
      <c r="J158" s="23" t="n"/>
      <c r="K158" s="23" t="n"/>
      <c r="L158" s="23" t="n"/>
      <c r="M158" s="23" t="n"/>
      <c r="N158" s="24">
        <f>IF(COUNT(E158:M158)=0,"",N($E$7)+SUM(E$15:E158)-SUM(F$15:F158))</f>
        <v/>
      </c>
      <c r="O158" s="25">
        <f>IF(COUNT(E158:M158)=0,"",IF(B158="","Enter the date",IF(AND(N(F158)&gt;0,D158=""),"Enter who was paid",IF(N158&lt;0,"Petty cash below zero: top up first, or an entry is wrong",IF(ROUND(SUM(G158:M158)-N(F158),2)&lt;&gt;0,"Spread the amount over the heads: they should add up to the amount paid",IF(Q158&gt;10000,"Over ₹10,000 in cash to one payee today: too big for petty cash, s.36(4)","OK"))))))</f>
        <v/>
      </c>
      <c r="Q158">
        <f>IF(OR(D158="",N(F158)=0),0,SUMIFS($F$15:$F$164,$B$15:$B$164,B158,$D$15:$D$164,D158))</f>
        <v/>
      </c>
      <c r="R158">
        <f>IF(OR(O158="",O158="OK"),0,1)</f>
        <v/>
      </c>
    </row>
    <row r="159">
      <c r="B159" s="21" t="n"/>
      <c r="C159" s="22" t="n"/>
      <c r="D159" s="14" t="n"/>
      <c r="E159" s="23" t="n"/>
      <c r="F159" s="23" t="n"/>
      <c r="G159" s="23" t="n"/>
      <c r="H159" s="23" t="n"/>
      <c r="I159" s="23" t="n"/>
      <c r="J159" s="23" t="n"/>
      <c r="K159" s="23" t="n"/>
      <c r="L159" s="23" t="n"/>
      <c r="M159" s="23" t="n"/>
      <c r="N159" s="24">
        <f>IF(COUNT(E159:M159)=0,"",N($E$7)+SUM(E$15:E159)-SUM(F$15:F159))</f>
        <v/>
      </c>
      <c r="O159" s="25">
        <f>IF(COUNT(E159:M159)=0,"",IF(B159="","Enter the date",IF(AND(N(F159)&gt;0,D159=""),"Enter who was paid",IF(N159&lt;0,"Petty cash below zero: top up first, or an entry is wrong",IF(ROUND(SUM(G159:M159)-N(F159),2)&lt;&gt;0,"Spread the amount over the heads: they should add up to the amount paid",IF(Q159&gt;10000,"Over ₹10,000 in cash to one payee today: too big for petty cash, s.36(4)","OK"))))))</f>
        <v/>
      </c>
      <c r="Q159">
        <f>IF(OR(D159="",N(F159)=0),0,SUMIFS($F$15:$F$164,$B$15:$B$164,B159,$D$15:$D$164,D159))</f>
        <v/>
      </c>
      <c r="R159">
        <f>IF(OR(O159="",O159="OK"),0,1)</f>
        <v/>
      </c>
    </row>
    <row r="160">
      <c r="B160" s="21" t="n"/>
      <c r="C160" s="22" t="n"/>
      <c r="D160" s="14" t="n"/>
      <c r="E160" s="23" t="n"/>
      <c r="F160" s="23" t="n"/>
      <c r="G160" s="23" t="n"/>
      <c r="H160" s="23" t="n"/>
      <c r="I160" s="23" t="n"/>
      <c r="J160" s="23" t="n"/>
      <c r="K160" s="23" t="n"/>
      <c r="L160" s="23" t="n"/>
      <c r="M160" s="23" t="n"/>
      <c r="N160" s="24">
        <f>IF(COUNT(E160:M160)=0,"",N($E$7)+SUM(E$15:E160)-SUM(F$15:F160))</f>
        <v/>
      </c>
      <c r="O160" s="25">
        <f>IF(COUNT(E160:M160)=0,"",IF(B160="","Enter the date",IF(AND(N(F160)&gt;0,D160=""),"Enter who was paid",IF(N160&lt;0,"Petty cash below zero: top up first, or an entry is wrong",IF(ROUND(SUM(G160:M160)-N(F160),2)&lt;&gt;0,"Spread the amount over the heads: they should add up to the amount paid",IF(Q160&gt;10000,"Over ₹10,000 in cash to one payee today: too big for petty cash, s.36(4)","OK"))))))</f>
        <v/>
      </c>
      <c r="Q160">
        <f>IF(OR(D160="",N(F160)=0),0,SUMIFS($F$15:$F$164,$B$15:$B$164,B160,$D$15:$D$164,D160))</f>
        <v/>
      </c>
      <c r="R160">
        <f>IF(OR(O160="",O160="OK"),0,1)</f>
        <v/>
      </c>
    </row>
    <row r="161">
      <c r="B161" s="21" t="n"/>
      <c r="C161" s="22" t="n"/>
      <c r="D161" s="14" t="n"/>
      <c r="E161" s="23" t="n"/>
      <c r="F161" s="23" t="n"/>
      <c r="G161" s="23" t="n"/>
      <c r="H161" s="23" t="n"/>
      <c r="I161" s="23" t="n"/>
      <c r="J161" s="23" t="n"/>
      <c r="K161" s="23" t="n"/>
      <c r="L161" s="23" t="n"/>
      <c r="M161" s="23" t="n"/>
      <c r="N161" s="24">
        <f>IF(COUNT(E161:M161)=0,"",N($E$7)+SUM(E$15:E161)-SUM(F$15:F161))</f>
        <v/>
      </c>
      <c r="O161" s="25">
        <f>IF(COUNT(E161:M161)=0,"",IF(B161="","Enter the date",IF(AND(N(F161)&gt;0,D161=""),"Enter who was paid",IF(N161&lt;0,"Petty cash below zero: top up first, or an entry is wrong",IF(ROUND(SUM(G161:M161)-N(F161),2)&lt;&gt;0,"Spread the amount over the heads: they should add up to the amount paid",IF(Q161&gt;10000,"Over ₹10,000 in cash to one payee today: too big for petty cash, s.36(4)","OK"))))))</f>
        <v/>
      </c>
      <c r="Q161">
        <f>IF(OR(D161="",N(F161)=0),0,SUMIFS($F$15:$F$164,$B$15:$B$164,B161,$D$15:$D$164,D161))</f>
        <v/>
      </c>
      <c r="R161">
        <f>IF(OR(O161="",O161="OK"),0,1)</f>
        <v/>
      </c>
    </row>
    <row r="162">
      <c r="B162" s="21" t="n"/>
      <c r="C162" s="22" t="n"/>
      <c r="D162" s="14" t="n"/>
      <c r="E162" s="23" t="n"/>
      <c r="F162" s="23" t="n"/>
      <c r="G162" s="23" t="n"/>
      <c r="H162" s="23" t="n"/>
      <c r="I162" s="23" t="n"/>
      <c r="J162" s="23" t="n"/>
      <c r="K162" s="23" t="n"/>
      <c r="L162" s="23" t="n"/>
      <c r="M162" s="23" t="n"/>
      <c r="N162" s="24">
        <f>IF(COUNT(E162:M162)=0,"",N($E$7)+SUM(E$15:E162)-SUM(F$15:F162))</f>
        <v/>
      </c>
      <c r="O162" s="25">
        <f>IF(COUNT(E162:M162)=0,"",IF(B162="","Enter the date",IF(AND(N(F162)&gt;0,D162=""),"Enter who was paid",IF(N162&lt;0,"Petty cash below zero: top up first, or an entry is wrong",IF(ROUND(SUM(G162:M162)-N(F162),2)&lt;&gt;0,"Spread the amount over the heads: they should add up to the amount paid",IF(Q162&gt;10000,"Over ₹10,000 in cash to one payee today: too big for petty cash, s.36(4)","OK"))))))</f>
        <v/>
      </c>
      <c r="Q162">
        <f>IF(OR(D162="",N(F162)=0),0,SUMIFS($F$15:$F$164,$B$15:$B$164,B162,$D$15:$D$164,D162))</f>
        <v/>
      </c>
      <c r="R162">
        <f>IF(OR(O162="",O162="OK"),0,1)</f>
        <v/>
      </c>
    </row>
    <row r="163">
      <c r="B163" s="21" t="n"/>
      <c r="C163" s="22" t="n"/>
      <c r="D163" s="14" t="n"/>
      <c r="E163" s="23" t="n"/>
      <c r="F163" s="23" t="n"/>
      <c r="G163" s="23" t="n"/>
      <c r="H163" s="23" t="n"/>
      <c r="I163" s="23" t="n"/>
      <c r="J163" s="23" t="n"/>
      <c r="K163" s="23" t="n"/>
      <c r="L163" s="23" t="n"/>
      <c r="M163" s="23" t="n"/>
      <c r="N163" s="24">
        <f>IF(COUNT(E163:M163)=0,"",N($E$7)+SUM(E$15:E163)-SUM(F$15:F163))</f>
        <v/>
      </c>
      <c r="O163" s="25">
        <f>IF(COUNT(E163:M163)=0,"",IF(B163="","Enter the date",IF(AND(N(F163)&gt;0,D163=""),"Enter who was paid",IF(N163&lt;0,"Petty cash below zero: top up first, or an entry is wrong",IF(ROUND(SUM(G163:M163)-N(F163),2)&lt;&gt;0,"Spread the amount over the heads: they should add up to the amount paid",IF(Q163&gt;10000,"Over ₹10,000 in cash to one payee today: too big for petty cash, s.36(4)","OK"))))))</f>
        <v/>
      </c>
      <c r="Q163">
        <f>IF(OR(D163="",N(F163)=0),0,SUMIFS($F$15:$F$164,$B$15:$B$164,B163,$D$15:$D$164,D163))</f>
        <v/>
      </c>
      <c r="R163">
        <f>IF(OR(O163="",O163="OK"),0,1)</f>
        <v/>
      </c>
    </row>
    <row r="164">
      <c r="B164" s="21" t="n"/>
      <c r="C164" s="22" t="n"/>
      <c r="D164" s="14" t="n"/>
      <c r="E164" s="23" t="n"/>
      <c r="F164" s="23" t="n"/>
      <c r="G164" s="23" t="n"/>
      <c r="H164" s="23" t="n"/>
      <c r="I164" s="23" t="n"/>
      <c r="J164" s="23" t="n"/>
      <c r="K164" s="23" t="n"/>
      <c r="L164" s="23" t="n"/>
      <c r="M164" s="23" t="n"/>
      <c r="N164" s="24">
        <f>IF(COUNT(E164:M164)=0,"",N($E$7)+SUM(E$15:E164)-SUM(F$15:F164))</f>
        <v/>
      </c>
      <c r="O164" s="25">
        <f>IF(COUNT(E164:M164)=0,"",IF(B164="","Enter the date",IF(AND(N(F164)&gt;0,D164=""),"Enter who was paid",IF(N164&lt;0,"Petty cash below zero: top up first, or an entry is wrong",IF(ROUND(SUM(G164:M164)-N(F164),2)&lt;&gt;0,"Spread the amount over the heads: they should add up to the amount paid",IF(Q164&gt;10000,"Over ₹10,000 in cash to one payee today: too big for petty cash, s.36(4)","OK"))))))</f>
        <v/>
      </c>
      <c r="Q164">
        <f>IF(OR(D164="",N(F164)=0),0,SUMIFS($F$15:$F$164,$B$15:$B$164,B164,$D$15:$D$164,D164))</f>
        <v/>
      </c>
      <c r="R164">
        <f>IF(OR(O164="",O164="OK"),0,1)</f>
        <v/>
      </c>
    </row>
    <row r="165" ht="18" customHeight="1">
      <c r="B165" s="26" t="inlineStr">
        <is>
          <t>Total</t>
        </is>
      </c>
      <c r="C165" s="27" t="n"/>
      <c r="D165" s="27" t="n"/>
      <c r="E165" s="28">
        <f>SUM($E$15:$E$164)</f>
        <v/>
      </c>
      <c r="F165" s="28">
        <f>SUM($F$15:$F$164)</f>
        <v/>
      </c>
      <c r="G165" s="28">
        <f>SUM($G$15:$G$164)</f>
        <v/>
      </c>
      <c r="H165" s="28">
        <f>SUM($H$15:$H$164)</f>
        <v/>
      </c>
      <c r="I165" s="28">
        <f>SUM($I$15:$I$164)</f>
        <v/>
      </c>
      <c r="J165" s="28">
        <f>SUM($J$15:$J$164)</f>
        <v/>
      </c>
      <c r="K165" s="28">
        <f>SUM($K$15:$K$164)</f>
        <v/>
      </c>
      <c r="L165" s="28">
        <f>SUM($L$15:$L$164)</f>
        <v/>
      </c>
      <c r="M165" s="28">
        <f>SUM($M$15:$M$164)</f>
        <v/>
      </c>
      <c r="N165" s="27" t="n"/>
      <c r="O165" s="27" t="n"/>
    </row>
    <row r="166"/>
    <row r="167" ht="16" customHeight="1">
      <c r="B167" s="8" t="inlineStr">
        <is>
          <t>Keep a voucher or bill for every payment, signed by whoever took the money. The float stays the same; only the top-up changes.</t>
        </is>
      </c>
      <c r="C167" s="9" t="n"/>
      <c r="D167" s="9" t="n"/>
      <c r="E167" s="9" t="n"/>
      <c r="F167" s="9" t="n"/>
      <c r="G167" s="9" t="n"/>
      <c r="H167" s="9" t="n"/>
      <c r="I167" s="9" t="n"/>
      <c r="J167" s="9" t="n"/>
      <c r="K167" s="9" t="n"/>
      <c r="L167" s="9" t="n"/>
      <c r="M167" s="9" t="n"/>
      <c r="N167" s="9" t="n"/>
      <c r="O167" s="9" t="n"/>
    </row>
    <row r="168"/>
    <row r="169" ht="16" customHeight="1">
      <c r="B169"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20">
    <mergeCell ref="B11:D11"/>
    <mergeCell ref="N11:O11"/>
    <mergeCell ref="B8:D8"/>
    <mergeCell ref="B3:O3"/>
    <mergeCell ref="E8:F8"/>
    <mergeCell ref="B12:O12"/>
    <mergeCell ref="B167:O167"/>
    <mergeCell ref="B2:O2"/>
    <mergeCell ref="B6:D6"/>
    <mergeCell ref="B13:O13"/>
    <mergeCell ref="E6:F6"/>
    <mergeCell ref="J11:K11"/>
    <mergeCell ref="E11:F11"/>
    <mergeCell ref="B10:O10"/>
    <mergeCell ref="B7:D7"/>
    <mergeCell ref="G11:I11"/>
    <mergeCell ref="E7:F7"/>
    <mergeCell ref="L11:M11"/>
    <mergeCell ref="B5:O5"/>
    <mergeCell ref="B169:O169"/>
  </mergeCells>
  <dataValidations count="5">
    <dataValidation sqref="E6" showDropDown="0" showInputMessage="0" showErrorMessage="1" allowBlank="1" errorTitle="Enter an amount" error="Enter the amount in rupees as a number, with no minus sign. Payments go in the 'out' columns." type="decimal" operator="greaterThanOrEqual">
      <formula1>0</formula1>
    </dataValidation>
    <dataValidation sqref="E7" showDropDown="0" showInputMessage="0" showErrorMessage="1" allowBlank="1" errorTitle="Enter an amount" error="Enter the amount in rupees as a number, with no minus sign. Payments go in the 'out' columns." type="decimal" operator="greaterThanOrEqual">
      <formula1>0</formula1>
    </dataValidation>
    <dataValidation sqref="E8" showDropDown="0" showInputMessage="0" showErrorMessage="1" allowBlank="1" errorTitle="Enter a date" error="Enter a date, for example 01-Apr-2026." type="date" operator="between">
      <formula1>DATE(2000,1,1)</formula1>
      <formula2>DATE(2100,12,31)</formula2>
    </dataValidation>
    <dataValidation sqref="B15:B164" showDropDown="0" showInputMessage="0" showErrorMessage="1" allowBlank="1" errorTitle="Enter a date" error="Enter a date, for example 01-Apr-2026." type="date" operator="between">
      <formula1>DATE(2000,1,1)</formula1>
      <formula2>DATE(2100,12,31)</formula2>
    </dataValidation>
    <dataValidation sqref="E15:M164" showDropDown="0" showInputMessage="0" showErrorMessage="1" allowBlank="1" errorTitle="Enter an amount" error="Enter the amount in rupees as a number, with no minus sign. Payments go in the 'out' columns." type="decimal" operator="greaterThanOrEqual">
      <formula1>0</formula1>
    </dataValidation>
  </dataValidations>
  <pageMargins left="0.3" right="0.3" top="0.4" bottom="0.4" header="0.5" footer="0.5"/>
  <pageSetup orientation="landscape" paperSize="9" fitToHeight="0" fitToWidth="1"/>
</worksheet>
</file>

<file path=xl/worksheets/sheet9.xml><?xml version="1.0" encoding="utf-8"?>
<worksheet xmlns="http://schemas.openxmlformats.org/spreadsheetml/2006/main">
  <sheetPr>
    <outlinePr summaryBelow="1" summaryRight="1"/>
    <pageSetUpPr fitToPage="1"/>
  </sheetPr>
  <dimension ref="A1:E31"/>
  <sheetViews>
    <sheetView showGridLines="0" workbookViewId="0">
      <selection activeCell="A1" sqref="A1"/>
    </sheetView>
  </sheetViews>
  <sheetFormatPr baseColWidth="8" defaultRowHeight="15"/>
  <cols>
    <col width="2" customWidth="1" min="1" max="1"/>
    <col width="30" customWidth="1" min="2" max="2"/>
    <col width="14" customWidth="1" min="3" max="3"/>
    <col width="16" customWidth="1" min="4" max="4"/>
    <col width="18" customWidth="1" min="5" max="5"/>
    <col width="2" customWidth="1" min="6" max="6"/>
  </cols>
  <sheetData>
    <row r="1"/>
    <row r="2" ht="26" customHeight="1">
      <c r="B2" s="1" t="inlineStr">
        <is>
          <t>DAY-END CASH COUNT</t>
        </is>
      </c>
    </row>
    <row r="3" ht="28" customHeight="1">
      <c r="B3" s="11" t="inlineStr">
        <is>
          <t>EXAMPLE: the closing count on 07-Apr against the Example Cash Book. It comes out short; see the result.</t>
        </is>
      </c>
    </row>
    <row r="4"/>
    <row r="5" ht="19" customHeight="1">
      <c r="B5" s="3" t="inlineStr">
        <is>
          <t xml:space="preserve">  THE COUNT</t>
        </is>
      </c>
      <c r="C5" s="4" t="n"/>
      <c r="D5" s="4" t="n"/>
      <c r="E5" s="4" t="n"/>
    </row>
    <row r="6" ht="18" customHeight="1">
      <c r="B6" s="12" t="inlineStr">
        <is>
          <t>Date of the count</t>
        </is>
      </c>
      <c r="C6" s="30" t="n">
        <v>46119</v>
      </c>
      <c r="D6" s="15" t="n"/>
      <c r="E6" s="15" t="n"/>
    </row>
    <row r="7" ht="18" customHeight="1">
      <c r="B7" s="12" t="inlineStr">
        <is>
          <t>Counted by</t>
        </is>
      </c>
      <c r="C7" s="14" t="inlineStr">
        <is>
          <t>Cashier (example)</t>
        </is>
      </c>
      <c r="D7" s="15" t="n"/>
      <c r="E7" s="15" t="n"/>
    </row>
    <row r="8" ht="18" customHeight="1">
      <c r="B8" s="12" t="inlineStr">
        <is>
          <t>Checked by</t>
        </is>
      </c>
      <c r="C8" s="14" t="inlineStr">
        <is>
          <t>Manager (example)</t>
        </is>
      </c>
      <c r="D8" s="15" t="n"/>
      <c r="E8" s="15" t="n"/>
    </row>
    <row r="9"/>
    <row r="10" ht="19" customHeight="1">
      <c r="B10" s="20" t="inlineStr">
        <is>
          <t>Note or coin</t>
        </is>
      </c>
      <c r="C10" s="20" t="inlineStr">
        <is>
          <t>Count</t>
        </is>
      </c>
      <c r="D10" s="20" t="inlineStr">
        <is>
          <t>Value (₹)</t>
        </is>
      </c>
      <c r="E10" s="31" t="n"/>
    </row>
    <row r="11" ht="18" customHeight="1">
      <c r="B11" s="32" t="inlineStr">
        <is>
          <t>₹500 notes</t>
        </is>
      </c>
      <c r="C11" s="33" t="n">
        <v>180</v>
      </c>
      <c r="D11" s="34">
        <f>N(C11)*500</f>
        <v/>
      </c>
      <c r="E11" s="7" t="n"/>
    </row>
    <row r="12" ht="18" customHeight="1">
      <c r="B12" s="32" t="inlineStr">
        <is>
          <t>₹200 notes</t>
        </is>
      </c>
      <c r="C12" s="33" t="n">
        <v>15</v>
      </c>
      <c r="D12" s="34">
        <f>N(C12)*200</f>
        <v/>
      </c>
      <c r="E12" s="7" t="n"/>
    </row>
    <row r="13" ht="18" customHeight="1">
      <c r="B13" s="32" t="inlineStr">
        <is>
          <t>₹100 notes</t>
        </is>
      </c>
      <c r="C13" s="33" t="n">
        <v>18</v>
      </c>
      <c r="D13" s="34">
        <f>N(C13)*100</f>
        <v/>
      </c>
      <c r="E13" s="7" t="n"/>
    </row>
    <row r="14" ht="18" customHeight="1">
      <c r="B14" s="32" t="inlineStr">
        <is>
          <t>₹50 notes</t>
        </is>
      </c>
      <c r="C14" s="33" t="n">
        <v>9</v>
      </c>
      <c r="D14" s="34">
        <f>N(C14)*50</f>
        <v/>
      </c>
      <c r="E14" s="7" t="n"/>
    </row>
    <row r="15" ht="18" customHeight="1">
      <c r="B15" s="32" t="inlineStr">
        <is>
          <t>₹20 notes</t>
        </is>
      </c>
      <c r="C15" s="33" t="n">
        <v>8</v>
      </c>
      <c r="D15" s="34">
        <f>N(C15)*20</f>
        <v/>
      </c>
      <c r="E15" s="7" t="n"/>
    </row>
    <row r="16" ht="18" customHeight="1">
      <c r="B16" s="32" t="inlineStr">
        <is>
          <t>₹10 notes</t>
        </is>
      </c>
      <c r="C16" s="33" t="n">
        <v>6</v>
      </c>
      <c r="D16" s="34">
        <f>N(C16)*10</f>
        <v/>
      </c>
      <c r="E16" s="7" t="n"/>
    </row>
    <row r="17" ht="18" customHeight="1">
      <c r="B17" s="32" t="inlineStr">
        <is>
          <t>Coins (total value in ₹)</t>
        </is>
      </c>
      <c r="C17" s="13" t="n"/>
      <c r="D17" s="17" t="n">
        <v>20</v>
      </c>
      <c r="E17" s="7" t="n"/>
    </row>
    <row r="18" ht="18" customHeight="1">
      <c r="B18" s="12" t="inlineStr">
        <is>
          <t>Cash counted (₹)</t>
        </is>
      </c>
      <c r="C18" s="13" t="n"/>
      <c r="D18" s="18">
        <f>SUM(D11:D17)</f>
        <v/>
      </c>
      <c r="E18" s="7" t="n"/>
    </row>
    <row r="19" ht="31" customHeight="1">
      <c r="B19" s="12" t="inlineStr">
        <is>
          <t>Cash in hand as per the Cash Book at the end of that day (₹)</t>
        </is>
      </c>
      <c r="C19" s="13" t="n"/>
      <c r="D19" s="18">
        <f>IF($C$6="","",N('Example Cash Book'!$E$8)+SUMIFS('Example Cash Book'!$G$16:$G$315,'Example Cash Book'!$B$16:$B$315,"&lt;="&amp;$C$6)-SUMIFS('Example Cash Book'!$I$16:$I$315,'Example Cash Book'!$B$16:$B$315,"&lt;="&amp;$C$6))</f>
        <v/>
      </c>
      <c r="E19" s="7" t="n"/>
    </row>
    <row r="20" ht="18" customHeight="1">
      <c r="B20" s="12" t="inlineStr">
        <is>
          <t>Difference: counted minus book (₹)</t>
        </is>
      </c>
      <c r="C20" s="13" t="n"/>
      <c r="D20" s="18">
        <f>IF(D19="","",D18-D19)</f>
        <v/>
      </c>
      <c r="E20" s="7" t="n"/>
    </row>
    <row r="21" ht="18" customHeight="1">
      <c r="B21" s="12" t="inlineStr">
        <is>
          <t>Result</t>
        </is>
      </c>
      <c r="C21" s="13" t="n"/>
      <c r="D21" s="25">
        <f>IF(D19="","Enter the date of the count",IF(ROUND(D20,0)=0,"Matches the Cash Book",IF(D20&lt;0,"Short by ₹"&amp;TEXT(-D20,"#,##,##0"),"Over by ₹"&amp;TEXT(D20,"#,##,##0"))))</f>
        <v/>
      </c>
      <c r="E21" s="7" t="n"/>
    </row>
    <row r="22"/>
    <row r="23" ht="19" customHeight="1">
      <c r="B23" s="3" t="inlineStr">
        <is>
          <t xml:space="preserve">  IF IT DOES NOT MATCH</t>
        </is>
      </c>
      <c r="C23" s="4" t="n"/>
      <c r="D23" s="4" t="n"/>
      <c r="E23" s="4" t="n"/>
    </row>
    <row r="24" ht="31" customHeight="1">
      <c r="B24" s="6" t="inlineStr">
        <is>
          <t>•  Check the Cash Book first: a sale or payment for the day not yet entered is the usual reason.</t>
        </is>
      </c>
      <c r="C24" s="7" t="n"/>
      <c r="D24" s="7" t="n"/>
      <c r="E24" s="7" t="n"/>
    </row>
    <row r="25" ht="31" customHeight="1">
      <c r="B25" s="6" t="inlineStr">
        <is>
          <t>•  Look for a UPI or card sale entered under 'Cash in'. Those belong in 'Bank in'.</t>
        </is>
      </c>
      <c r="C25" s="7" t="n"/>
      <c r="D25" s="7" t="n"/>
      <c r="E25" s="7" t="n"/>
    </row>
    <row r="26" ht="18" customHeight="1">
      <c r="B26" s="6" t="inlineStr">
        <is>
          <t>•  Check the petty cash was kept apart. It has its own book and its own count.</t>
        </is>
      </c>
      <c r="C26" s="7" t="n"/>
      <c r="D26" s="7" t="n"/>
      <c r="E26" s="7" t="n"/>
    </row>
    <row r="27" ht="18" customHeight="1">
      <c r="B27" s="6" t="inlineStr">
        <is>
          <t>•  Recount, with a second person, before writing off any difference.</t>
        </is>
      </c>
      <c r="C27" s="7" t="n"/>
      <c r="D27" s="7" t="n"/>
      <c r="E27" s="7" t="n"/>
    </row>
    <row r="28" ht="70" customHeight="1">
      <c r="B28" s="6" t="inlineStr">
        <is>
          <t>•  One short count is not proof that anyone took money. Fix the process first, and look for a pattern across several days before acting on a person. Do not deduct a shortage from anyone's pay without taking advice from your accountant or a labour law adviser: the wage law limits such deductions and expects the worker to be heard first.</t>
        </is>
      </c>
      <c r="C28" s="7" t="n"/>
      <c r="D28" s="7" t="n"/>
      <c r="E28" s="7" t="n"/>
    </row>
    <row r="29" ht="44" customHeight="1">
      <c r="B29" s="6" t="inlineStr">
        <is>
          <t>•  If it is still out, enter the difference in the Cash Book under the head 'Cash short or over at day-end count': a shortage as cash out, an excess as cash in. Tomorrow then starts from the real figure.</t>
        </is>
      </c>
      <c r="C29" s="7" t="n"/>
      <c r="D29" s="7" t="n"/>
      <c r="E29" s="7" t="n"/>
    </row>
    <row r="30"/>
    <row r="31" ht="28" customHeight="1">
      <c r="B31"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19">
    <mergeCell ref="B24:E24"/>
    <mergeCell ref="B5:E5"/>
    <mergeCell ref="B18:C18"/>
    <mergeCell ref="D21:E21"/>
    <mergeCell ref="B26:E26"/>
    <mergeCell ref="B21:C21"/>
    <mergeCell ref="C8:E8"/>
    <mergeCell ref="B25:E25"/>
    <mergeCell ref="B3:E3"/>
    <mergeCell ref="C7:E7"/>
    <mergeCell ref="B31:E31"/>
    <mergeCell ref="B27:E27"/>
    <mergeCell ref="B19:C19"/>
    <mergeCell ref="B2:E2"/>
    <mergeCell ref="C6:E6"/>
    <mergeCell ref="B23:E23"/>
    <mergeCell ref="B20:C20"/>
    <mergeCell ref="B29:E29"/>
    <mergeCell ref="B28:E28"/>
  </mergeCells>
  <dataValidations count="8">
    <dataValidation sqref="C6" showDropDown="0" showInputMessage="0" showErrorMessage="1" allowBlank="1" errorTitle="Enter a date" error="Enter a date, for example 01-Apr-2026." type="date" operator="between">
      <formula1>DATE(2000,1,1)</formula1>
      <formula2>DATE(2100,12,31)</formula2>
    </dataValidation>
    <dataValidation sqref="C11" showDropDown="0" showInputMessage="0" showErrorMessage="1" allowBlank="1" error="Enter how many notes, as a whole number." type="whole" operator="greaterThanOrEqual">
      <formula1>0</formula1>
    </dataValidation>
    <dataValidation sqref="C12" showDropDown="0" showInputMessage="0" showErrorMessage="1" allowBlank="1" error="Enter how many notes, as a whole number." type="whole" operator="greaterThanOrEqual">
      <formula1>0</formula1>
    </dataValidation>
    <dataValidation sqref="C13" showDropDown="0" showInputMessage="0" showErrorMessage="1" allowBlank="1" error="Enter how many notes, as a whole number." type="whole" operator="greaterThanOrEqual">
      <formula1>0</formula1>
    </dataValidation>
    <dataValidation sqref="C14" showDropDown="0" showInputMessage="0" showErrorMessage="1" allowBlank="1" error="Enter how many notes, as a whole number." type="whole" operator="greaterThanOrEqual">
      <formula1>0</formula1>
    </dataValidation>
    <dataValidation sqref="C15" showDropDown="0" showInputMessage="0" showErrorMessage="1" allowBlank="1" error="Enter how many notes, as a whole number." type="whole" operator="greaterThanOrEqual">
      <formula1>0</formula1>
    </dataValidation>
    <dataValidation sqref="C16" showDropDown="0" showInputMessage="0" showErrorMessage="1" allowBlank="1" error="Enter how many notes, as a whole number." type="whole" operator="greaterThanOrEqual">
      <formula1>0</formula1>
    </dataValidation>
    <dataValidation sqref="D17" showDropDown="0" showInputMessage="0" showErrorMessage="1" allowBlank="1" errorTitle="Enter an amount" error="Enter the amount in rupees as a number, with no minus sign. Payments go in the 'out' columns." type="decimal" operator="greaterThanOrEqual">
      <formula1>0</formula1>
    </dataValidation>
  </dataValidations>
  <pageMargins left="0.3" right="0.3" top="0.4" bottom="0.4" header="0.5" footer="0.5"/>
  <pageSetup orientation="portrait" paperSize="9" fitToHeight="1" fitToWidth="1"/>
</worksheet>
</file>

<file path=xl/worksheets/sheet1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40" customWidth="1" min="1" max="1"/>
    <col width="8" customWidth="1" min="2" max="2"/>
  </cols>
  <sheetData>
    <row r="1">
      <c r="A1" s="3" t="inlineStr">
        <is>
          <t>Head of account</t>
        </is>
      </c>
      <c r="B1" s="3" t="inlineStr">
        <is>
          <t>Kind</t>
        </is>
      </c>
    </row>
    <row r="2">
      <c r="A2" s="43" t="inlineStr">
        <is>
          <t>Counter sales: day's total (many customers)</t>
        </is>
      </c>
      <c r="B2" s="43" t="inlineStr">
        <is>
          <t>M</t>
        </is>
      </c>
    </row>
    <row r="3">
      <c r="A3" s="43" t="inlineStr">
        <is>
          <t>Sales to a named customer</t>
        </is>
      </c>
      <c r="B3" s="43" t="inlineStr">
        <is>
          <t>S</t>
        </is>
      </c>
    </row>
    <row r="4">
      <c r="A4" s="43" t="inlineStr">
        <is>
          <t>Received from customer</t>
        </is>
      </c>
      <c r="B4" s="43" t="inlineStr">
        <is>
          <t>S</t>
        </is>
      </c>
    </row>
    <row r="5">
      <c r="A5" s="43" t="inlineStr">
        <is>
          <t>Advance from customer</t>
        </is>
      </c>
      <c r="B5" s="43" t="inlineStr">
        <is>
          <t>S</t>
        </is>
      </c>
    </row>
    <row r="6">
      <c r="A6" s="43" t="inlineStr">
        <is>
          <t>Capital introduced by owner</t>
        </is>
      </c>
      <c r="B6" s="43" t="inlineStr">
        <is>
          <t>K</t>
        </is>
      </c>
    </row>
    <row r="7">
      <c r="A7" s="43" t="inlineStr">
        <is>
          <t>Other receipt</t>
        </is>
      </c>
      <c r="B7" s="43" t="inlineStr">
        <is>
          <t>S</t>
        </is>
      </c>
    </row>
    <row r="8">
      <c r="A8" s="43" t="inlineStr">
        <is>
          <t>Loan or deposit taken</t>
        </is>
      </c>
      <c r="B8" s="43" t="inlineStr">
        <is>
          <t>T</t>
        </is>
      </c>
    </row>
    <row r="9">
      <c r="A9" s="43" t="inlineStr">
        <is>
          <t>Cash withdrawn from bank</t>
        </is>
      </c>
      <c r="B9" s="43" t="inlineStr">
        <is>
          <t>C2</t>
        </is>
      </c>
    </row>
    <row r="10">
      <c r="A10" s="43" t="inlineStr">
        <is>
          <t>Purchases and supplier payments</t>
        </is>
      </c>
      <c r="B10" s="43" t="inlineStr">
        <is>
          <t>E</t>
        </is>
      </c>
    </row>
    <row r="11">
      <c r="A11" s="43" t="inlineStr">
        <is>
          <t>Salary and wages</t>
        </is>
      </c>
      <c r="B11" s="43" t="inlineStr">
        <is>
          <t>E</t>
        </is>
      </c>
    </row>
    <row r="12">
      <c r="A12" s="43" t="inlineStr">
        <is>
          <t>Rent</t>
        </is>
      </c>
      <c r="B12" s="43" t="inlineStr">
        <is>
          <t>E</t>
        </is>
      </c>
    </row>
    <row r="13">
      <c r="A13" s="43" t="inlineStr">
        <is>
          <t>Electricity, gas and water</t>
        </is>
      </c>
      <c r="B13" s="43" t="inlineStr">
        <is>
          <t>E</t>
        </is>
      </c>
    </row>
    <row r="14">
      <c r="A14" s="43" t="inlineStr">
        <is>
          <t>Repairs and maintenance</t>
        </is>
      </c>
      <c r="B14" s="43" t="inlineStr">
        <is>
          <t>E</t>
        </is>
      </c>
    </row>
    <row r="15">
      <c r="A15" s="43" t="inlineStr">
        <is>
          <t>Freight paid to goods transporter</t>
        </is>
      </c>
      <c r="B15" s="43" t="inlineStr">
        <is>
          <t>F</t>
        </is>
      </c>
    </row>
    <row r="16">
      <c r="A16" s="43" t="inlineStr">
        <is>
          <t>Other business expense</t>
        </is>
      </c>
      <c r="B16" s="43" t="inlineStr">
        <is>
          <t>E</t>
        </is>
      </c>
    </row>
    <row r="17">
      <c r="A17" s="43" t="inlineStr">
        <is>
          <t>Asset bought (equipment, furniture)</t>
        </is>
      </c>
      <c r="B17" s="43" t="inlineStr">
        <is>
          <t>A</t>
        </is>
      </c>
    </row>
    <row r="18">
      <c r="A18" s="43" t="inlineStr">
        <is>
          <t>Loan repaid</t>
        </is>
      </c>
      <c r="B18" s="43" t="inlineStr">
        <is>
          <t>L</t>
        </is>
      </c>
    </row>
    <row r="19">
      <c r="A19" s="43" t="inlineStr">
        <is>
          <t>Owner's drawings</t>
        </is>
      </c>
      <c r="B19" s="43" t="inlineStr">
        <is>
          <t>X</t>
        </is>
      </c>
    </row>
    <row r="20">
      <c r="A20" s="43" t="inlineStr">
        <is>
          <t>Cash deposited in bank</t>
        </is>
      </c>
      <c r="B20" s="43" t="inlineStr">
        <is>
          <t>C1</t>
        </is>
      </c>
    </row>
    <row r="21">
      <c r="A21" s="43" t="inlineStr">
        <is>
          <t>Petty cash top-up</t>
        </is>
      </c>
      <c r="B21" s="43" t="inlineStr">
        <is>
          <t>X</t>
        </is>
      </c>
    </row>
    <row r="22">
      <c r="A22" s="43" t="inlineStr">
        <is>
          <t>Cash short or over at day-end count</t>
        </is>
      </c>
      <c r="B22" s="43" t="inlineStr">
        <is>
          <t>X</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2026-10-27T11:03:18Z</dcterms:created>
  <dcterms:modified xmlns:dcterms="http://purl.org/dc/terms/" xmlns:xsi="http://www.w3.org/2001/XMLSchema-instance" xsi:type="dcterms:W3CDTF">2026-10-27T11:03:19Z</dcterms:modified>
</cp:coreProperties>
</file>