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onus Calculator" sheetId="2" state="visible" r:id="rId2"/>
    <sheet xmlns:r="http://schemas.openxmlformats.org/officeDocument/2006/relationships" name="Team View" sheetId="3" state="visible" r:id="rId3"/>
    <sheet xmlns:r="http://schemas.openxmlformats.org/officeDocument/2006/relationships" name="Incentive Tracker" sheetId="4" state="visible" r:id="rId4"/>
    <sheet xmlns:r="http://schemas.openxmlformats.org/officeDocument/2006/relationships" name="Quick Reference" sheetId="5" state="visible" r:id="rId5"/>
    <sheet xmlns:r="http://schemas.openxmlformats.org/officeDocument/2006/relationships" name="Examp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,##0"/>
    <numFmt numFmtId="165" formatCode="&quot;₹&quot;#,##,##0"/>
  </numFmts>
  <fonts count="21">
    <font>
      <name val="Calibri"/>
      <family val="2"/>
      <color theme="1"/>
      <sz val="11"/>
      <scheme val="minor"/>
    </font>
    <font>
      <name val="Calibri"/>
      <b val="1"/>
      <color rgb="000B1120"/>
      <sz val="22"/>
    </font>
    <font>
      <name val="Calibri"/>
      <color rgb="00666666"/>
      <sz val="12"/>
    </font>
    <font>
      <name val="Calibri"/>
      <b val="1"/>
      <color rgb="000B1120"/>
      <sz val="13"/>
    </font>
    <font>
      <name val="Calibri"/>
      <b val="1"/>
      <color rgb="00333333"/>
      <sz val="11"/>
    </font>
    <font>
      <name val="Calibri"/>
      <color rgb="00333333"/>
      <sz val="11"/>
    </font>
    <font>
      <name val="Calibri"/>
      <color rgb="00666666"/>
      <sz val="10"/>
    </font>
    <font>
      <name val="Calibri"/>
      <b val="1"/>
      <color rgb="00FFFFFF"/>
      <sz val="18"/>
    </font>
    <font>
      <name val="Calibri"/>
      <i val="1"/>
      <color rgb="00666666"/>
      <sz val="10"/>
    </font>
    <font>
      <name val="Calibri"/>
      <b val="1"/>
      <color rgb="00C52031"/>
      <sz val="12"/>
    </font>
    <font>
      <name val="Calibri"/>
      <color rgb="00C52031"/>
      <sz val="10"/>
    </font>
    <font>
      <name val="Calibri"/>
      <i val="1"/>
      <color rgb="00C52031"/>
      <sz val="10"/>
    </font>
    <font>
      <name val="Calibri"/>
      <b val="1"/>
      <color rgb="00FFFFFF"/>
      <sz val="14"/>
    </font>
    <font>
      <name val="Calibri"/>
      <b val="1"/>
      <color rgb="00333333"/>
      <sz val="16"/>
    </font>
    <font>
      <name val="Calibri"/>
      <b val="1"/>
      <color rgb="004CAF50"/>
      <sz val="11"/>
    </font>
    <font>
      <name val="Calibri"/>
      <b val="1"/>
      <color rgb="00333333"/>
      <sz val="12"/>
    </font>
    <font>
      <name val="Calibri"/>
      <b val="1"/>
      <color rgb="00FFFFFF"/>
      <sz val="16"/>
    </font>
    <font>
      <name val="Calibri"/>
      <b val="1"/>
      <color rgb="00FFFFFF"/>
      <sz val="12"/>
    </font>
    <font>
      <name val="Calibri"/>
      <b val="1"/>
      <color rgb="000B1120"/>
      <sz val="12"/>
    </font>
    <font>
      <name val="Calibri"/>
      <b val="1"/>
      <color rgb="00333333"/>
      <sz val="13"/>
    </font>
    <font>
      <name val="Calibri"/>
      <b val="1"/>
      <color rgb="000B1120"/>
      <sz val="15"/>
    </font>
  </fonts>
  <fills count="9">
    <fill>
      <patternFill/>
    </fill>
    <fill>
      <patternFill patternType="gray125"/>
    </fill>
    <fill>
      <patternFill patternType="solid">
        <fgColor rgb="000B1120"/>
        <bgColor rgb="000B1120"/>
      </patternFill>
    </fill>
    <fill>
      <patternFill patternType="solid">
        <fgColor rgb="00F5F5F5"/>
        <bgColor rgb="00F5F5F5"/>
      </patternFill>
    </fill>
    <fill>
      <patternFill patternType="solid">
        <fgColor rgb="00FFFDE7"/>
        <bgColor rgb="00FFFDE7"/>
      </patternFill>
    </fill>
    <fill>
      <patternFill patternType="solid">
        <fgColor rgb="00E3F2FD"/>
        <bgColor rgb="00E3F2FD"/>
      </patternFill>
    </fill>
    <fill>
      <patternFill patternType="solid">
        <fgColor rgb="00FFF3E0"/>
        <bgColor rgb="00FFF3E0"/>
      </patternFill>
    </fill>
    <fill>
      <patternFill patternType="solid">
        <fgColor rgb="004CAF50"/>
        <bgColor rgb="004CAF50"/>
      </patternFill>
    </fill>
    <fill>
      <patternFill patternType="solid">
        <fgColor rgb="00E8F5E9"/>
        <bgColor rgb="00E8F5E9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medium">
        <color rgb="004CAF50"/>
      </left>
      <right style="medium">
        <color rgb="004CAF50"/>
      </right>
      <top style="medium">
        <color rgb="004CAF50"/>
      </top>
      <bottom style="medium">
        <color rgb="004CAF50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0" borderId="0" pivotButton="0" quotePrefix="0" xfId="0"/>
    <xf numFmtId="0" fontId="9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5" fillId="4" borderId="1" pivotButton="0" quotePrefix="0" xfId="0"/>
    <xf numFmtId="0" fontId="4" fillId="0" borderId="1" pivotButton="0" quotePrefix="0" xfId="0"/>
    <xf numFmtId="164" fontId="5" fillId="4" borderId="1" pivotButton="0" quotePrefix="0" xfId="0"/>
    <xf numFmtId="1" fontId="5" fillId="4" borderId="1" pivotButton="0" quotePrefix="0" xfId="0"/>
    <xf numFmtId="165" fontId="5" fillId="0" borderId="1" pivotButton="0" quotePrefix="0" xfId="0"/>
    <xf numFmtId="1" fontId="5" fillId="0" borderId="1" pivotButton="0" quotePrefix="0" xfId="0"/>
    <xf numFmtId="0" fontId="5" fillId="5" borderId="1" applyAlignment="1" pivotButton="0" quotePrefix="0" xfId="0">
      <alignment wrapText="1"/>
    </xf>
    <xf numFmtId="165" fontId="5" fillId="4" borderId="1" pivotButton="0" quotePrefix="0" xfId="0"/>
    <xf numFmtId="0" fontId="10" fillId="0" borderId="0" applyAlignment="1" pivotButton="0" quotePrefix="0" xfId="0">
      <alignment wrapText="1"/>
    </xf>
    <xf numFmtId="0" fontId="11" fillId="6" borderId="1" applyAlignment="1" pivotButton="0" quotePrefix="0" xfId="0">
      <alignment vertical="center" wrapText="1"/>
    </xf>
    <xf numFmtId="165" fontId="4" fillId="5" borderId="1" pivotButton="0" quotePrefix="0" xfId="0"/>
    <xf numFmtId="10" fontId="5" fillId="4" borderId="1" pivotButton="0" quotePrefix="0" xfId="0"/>
    <xf numFmtId="165" fontId="5" fillId="5" borderId="1" pivotButton="0" quotePrefix="0" xfId="0"/>
    <xf numFmtId="0" fontId="12" fillId="7" borderId="1" applyAlignment="1" pivotButton="0" quotePrefix="0" xfId="0">
      <alignment vertical="center"/>
    </xf>
    <xf numFmtId="165" fontId="13" fillId="8" borderId="2" applyAlignment="1" pivotButton="0" quotePrefix="0" xfId="0">
      <alignment horizontal="center" vertical="center"/>
    </xf>
    <xf numFmtId="165" fontId="14" fillId="8" borderId="1" pivotButton="0" quotePrefix="0" xfId="0"/>
    <xf numFmtId="165" fontId="15" fillId="6" borderId="1" pivotButton="0" quotePrefix="0" xfId="0"/>
    <xf numFmtId="0" fontId="5" fillId="5" borderId="1" pivotButton="0" quotePrefix="0" xfId="0"/>
    <xf numFmtId="0" fontId="16" fillId="2" borderId="0" applyAlignment="1" pivotButton="0" quotePrefix="0" xfId="0">
      <alignment vertical="center"/>
    </xf>
    <xf numFmtId="0" fontId="17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164" fontId="5" fillId="5" borderId="1" pivotButton="0" quotePrefix="0" xfId="0"/>
    <xf numFmtId="165" fontId="4" fillId="8" borderId="1" pivotButton="0" quotePrefix="0" xfId="0"/>
    <xf numFmtId="0" fontId="5" fillId="3" borderId="1" applyAlignment="1" pivotButton="0" quotePrefix="0" xfId="0">
      <alignment horizontal="center"/>
    </xf>
    <xf numFmtId="0" fontId="18" fillId="3" borderId="1" pivotButton="0" quotePrefix="0" xfId="0"/>
    <xf numFmtId="164" fontId="4" fillId="5" borderId="1" pivotButton="0" quotePrefix="0" xfId="0"/>
    <xf numFmtId="165" fontId="19" fillId="8" borderId="1" pivotButton="0" quotePrefix="0" xfId="0"/>
    <xf numFmtId="9" fontId="5" fillId="5" borderId="1" pivotButton="0" quotePrefix="0" xfId="0"/>
    <xf numFmtId="0" fontId="17" fillId="2" borderId="1" pivotButton="0" quotePrefix="0" xfId="0"/>
    <xf numFmtId="0" fontId="4" fillId="3" borderId="1" pivotButton="0" quotePrefix="0" xfId="0"/>
    <xf numFmtId="0" fontId="5" fillId="3" borderId="1" applyAlignment="1" pivotButton="0" quotePrefix="0" xfId="0">
      <alignment vertical="top" wrapText="1"/>
    </xf>
    <xf numFmtId="0" fontId="5" fillId="3" borderId="1" pivotButton="0" quotePrefix="0" xfId="0"/>
    <xf numFmtId="0" fontId="5" fillId="0" borderId="1" applyAlignment="1" pivotButton="0" quotePrefix="0" xfId="0">
      <alignment vertical="top" wrapText="1"/>
    </xf>
    <xf numFmtId="0" fontId="5" fillId="0" borderId="1" pivotButton="0" quotePrefix="0" xfId="0"/>
    <xf numFmtId="0" fontId="20" fillId="0" borderId="0" pivotButton="0" quotePrefix="0" xfId="0"/>
    <xf numFmtId="0" fontId="17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3" borderId="1" pivotButton="0" quotePrefix="0" xfId="0"/>
    <xf numFmtId="0" fontId="0" fillId="0" borderId="1" pivotButton="0" quotePrefix="0" xfId="0"/>
    <xf numFmtId="0" fontId="6" fillId="0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4" fillId="8" borderId="1" pivotButton="0" quotePrefix="0" xfId="0"/>
    <xf numFmtId="0" fontId="5" fillId="8" borderId="1" pivotButton="0" quotePrefix="0" xfId="0"/>
    <xf numFmtId="164" fontId="4" fillId="8" borderId="1" pivotButton="0" quotePrefix="0" xfId="0"/>
    <xf numFmtId="0" fontId="6" fillId="8" borderId="1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CAF50"/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24" customWidth="1" min="1" max="1"/>
    <col width="85" customWidth="1" min="2" max="2"/>
  </cols>
  <sheetData>
    <row r="1" ht="40" customHeight="1">
      <c r="A1" s="1" t="inlineStr">
        <is>
          <t>Bonus &amp; Incentive Calculation Template</t>
        </is>
      </c>
    </row>
    <row r="2">
      <c r="A2" s="2" t="inlineStr">
        <is>
          <t>Free Excel Template for Indian Businesses | Powered by Attendo (formerly Petpooja Payroll)</t>
        </is>
      </c>
    </row>
    <row r="4">
      <c r="A4" s="3" t="inlineStr">
        <is>
          <t>How to Use This Template</t>
        </is>
      </c>
    </row>
    <row r="6">
      <c r="A6" s="4" t="inlineStr">
        <is>
          <t>1. Overview</t>
        </is>
      </c>
    </row>
    <row r="7">
      <c r="B7" s="5" t="inlineStr">
        <is>
          <t>Every employer covered under the Payment of Bonus Act, 1965 must pay a minimum</t>
        </is>
      </c>
    </row>
    <row r="8">
      <c r="B8" s="5" t="inlineStr">
        <is>
          <t>annual bonus of 8.33% of salary (or Rs.100, whichever is higher) to eligible employees.</t>
        </is>
      </c>
    </row>
    <row r="9">
      <c r="B9" s="5" t="inlineStr">
        <is>
          <t>This template calculates statutory bonus, tracks incentives, and shows team-level costs.</t>
        </is>
      </c>
    </row>
    <row r="11">
      <c r="A11" s="4" t="inlineStr">
        <is>
          <t>2. Getting Started</t>
        </is>
      </c>
    </row>
    <row r="12">
      <c r="B12" s="5" t="inlineStr">
        <is>
          <t>Step 1: Go to the 'Bonus Calculator' sheet.</t>
        </is>
      </c>
    </row>
    <row r="13">
      <c r="B13" s="5" t="inlineStr">
        <is>
          <t>Step 2: Fill the yellow cells: employee salary, days worked, and bonus year.</t>
        </is>
      </c>
    </row>
    <row r="14">
      <c r="B14" s="5" t="inlineStr">
        <is>
          <t>Step 3: Blue cells auto-calculate eligibility, bonus base, and payable amount.</t>
        </is>
      </c>
    </row>
    <row r="15">
      <c r="B15" s="5" t="inlineStr">
        <is>
          <t>Step 4: Use the 'Incentive Tracker' sheet for performance-based incentives.</t>
        </is>
      </c>
    </row>
    <row r="16">
      <c r="B16" s="5" t="inlineStr">
        <is>
          <t>Step 5: Use the 'Team View' sheet for bulk bonus calculation (25 employees).</t>
        </is>
      </c>
    </row>
    <row r="17">
      <c r="B17" s="5" t="inlineStr">
        <is>
          <t>Step 6: Refer to the 'Quick Reference' sheet for legal rules and timelines.</t>
        </is>
      </c>
    </row>
    <row r="19">
      <c r="A19" s="4" t="inlineStr">
        <is>
          <t>3. Key Terms</t>
        </is>
      </c>
    </row>
    <row r="20">
      <c r="A20" s="4" t="inlineStr">
        <is>
          <t>Statutory Bonus</t>
        </is>
      </c>
      <c r="B20" s="5" t="inlineStr">
        <is>
          <t>Mandatory bonus under the Payment of Bonus Act, 1965</t>
        </is>
      </c>
    </row>
    <row r="21">
      <c r="A21" s="4" t="inlineStr">
        <is>
          <t>Minimum Bonus</t>
        </is>
      </c>
      <c r="B21" s="5" t="inlineStr">
        <is>
          <t>8.33% of salary or Rs.100, whichever is higher (Section 10)</t>
        </is>
      </c>
    </row>
    <row r="22">
      <c r="A22" s="4" t="inlineStr">
        <is>
          <t>Maximum Bonus</t>
        </is>
      </c>
      <c r="B22" s="5" t="inlineStr">
        <is>
          <t>20% of salary (Section 11)</t>
        </is>
      </c>
    </row>
    <row r="23">
      <c r="A23" s="4" t="inlineStr">
        <is>
          <t>Eligibility Ceiling</t>
        </is>
      </c>
      <c r="B23" s="5" t="inlineStr">
        <is>
          <t>Employees earning up to Rs.21,000/month (salary + DA)</t>
        </is>
      </c>
    </row>
    <row r="24">
      <c r="A24" s="4" t="inlineStr">
        <is>
          <t>Calculation Ceiling</t>
        </is>
      </c>
      <c r="B24" s="5" t="inlineStr">
        <is>
          <t>Bonus calculated on Rs.7,000/month or minimum wage,</t>
        </is>
      </c>
    </row>
    <row r="25">
      <c r="B25" s="5" t="inlineStr">
        <is>
          <t>whichever is higher, even if actual salary exceeds this</t>
        </is>
      </c>
    </row>
    <row r="26">
      <c r="A26" s="4" t="inlineStr">
        <is>
          <t>Allocable Surplus</t>
        </is>
      </c>
      <c r="B26" s="5" t="inlineStr">
        <is>
          <t>67% of available surplus for companies (60% for banking</t>
        </is>
      </c>
    </row>
    <row r="27">
      <c r="B27" s="5" t="inlineStr">
        <is>
          <t>companies and non-corporate employers)</t>
        </is>
      </c>
    </row>
    <row r="29">
      <c r="A29" s="4" t="inlineStr">
        <is>
          <t>4. Bonus Formula</t>
        </is>
      </c>
    </row>
    <row r="30">
      <c r="B30" s="5" t="inlineStr">
        <is>
          <t>Statutory Bonus = (Salary for Bonus Calculation x Bonus %) x (Days Worked / Total Days)</t>
        </is>
      </c>
    </row>
    <row r="32">
      <c r="B32" s="5" t="inlineStr">
        <is>
          <t>Where:</t>
        </is>
      </c>
    </row>
    <row r="33">
      <c r="B33" s="5" t="inlineStr">
        <is>
          <t xml:space="preserve">  Salary for Calculation = MIN(Actual Salary, Calculation Ceiling)</t>
        </is>
      </c>
    </row>
    <row r="34">
      <c r="B34" s="5" t="inlineStr">
        <is>
          <t xml:space="preserve">  Calculation Ceiling = MAX(Rs.7,000, Minimum Wage for the region)</t>
        </is>
      </c>
    </row>
    <row r="35">
      <c r="B35" s="5" t="inlineStr">
        <is>
          <t xml:space="preserve">  Bonus % = Between 8.33% (minimum) and 20% (maximum)</t>
        </is>
      </c>
    </row>
    <row r="36">
      <c r="B36" s="5" t="inlineStr">
        <is>
          <t xml:space="preserve">  Days Worked = Actual working days in the bonus year</t>
        </is>
      </c>
    </row>
    <row r="37">
      <c r="B37" s="5" t="inlineStr">
        <is>
          <t xml:space="preserve">  Total Days = Total working days in the bonus year (usually 365)</t>
        </is>
      </c>
    </row>
    <row r="39">
      <c r="A39" s="4" t="inlineStr">
        <is>
          <t>5. Legal References</t>
        </is>
      </c>
    </row>
    <row r="40">
      <c r="B40" s="5" t="inlineStr">
        <is>
          <t>Payment of Bonus Act, 1965:</t>
        </is>
      </c>
    </row>
    <row r="41">
      <c r="B41" s="5" t="inlineStr">
        <is>
          <t xml:space="preserve">  Section 1: Applicability (factories, 20+ employee establishments)</t>
        </is>
      </c>
    </row>
    <row r="42">
      <c r="B42" s="5" t="inlineStr">
        <is>
          <t xml:space="preserve">  Section 2(13): Definition of 'salary or wage' (Basic + DA)</t>
        </is>
      </c>
    </row>
    <row r="43">
      <c r="B43" s="5" t="inlineStr">
        <is>
          <t xml:space="preserve">  Section 8: Eligibility (salary/DA up to Rs.21,000/month)</t>
        </is>
      </c>
    </row>
    <row r="44">
      <c r="B44" s="5" t="inlineStr">
        <is>
          <t xml:space="preserve">  Section 9: Disqualification (fraud, violence, theft, sabotage)</t>
        </is>
      </c>
    </row>
    <row r="45">
      <c r="B45" s="5" t="inlineStr">
        <is>
          <t xml:space="preserve">  Section 10: Minimum bonus (8.33% or Rs.100)</t>
        </is>
      </c>
    </row>
    <row r="46">
      <c r="B46" s="5" t="inlineStr">
        <is>
          <t xml:space="preserve">  Section 11: Maximum bonus (20%)</t>
        </is>
      </c>
    </row>
    <row r="47">
      <c r="B47" s="5" t="inlineStr">
        <is>
          <t xml:space="preserve">  Section 12: Calculation of bonus on higher salary</t>
        </is>
      </c>
    </row>
    <row r="48">
      <c r="B48" s="5" t="inlineStr">
        <is>
          <t xml:space="preserve">  Section 14: Computation of gross profits</t>
        </is>
      </c>
    </row>
    <row r="49">
      <c r="B49" s="5" t="inlineStr">
        <is>
          <t xml:space="preserve">  Sections 15-16: Set-on and set-off of allocable surplus</t>
        </is>
      </c>
    </row>
    <row r="50">
      <c r="B50" s="5" t="inlineStr">
        <is>
          <t xml:space="preserve">  Section 19: Payment timeline (within 8 months of year-end)</t>
        </is>
      </c>
    </row>
    <row r="51">
      <c r="B51" s="5" t="inlineStr">
        <is>
          <t xml:space="preserve">  Section 28: Penalty for non-payment</t>
        </is>
      </c>
    </row>
    <row r="53">
      <c r="A53" s="4" t="inlineStr">
        <is>
          <t>6. Important Notes</t>
        </is>
      </c>
    </row>
    <row r="54">
      <c r="B54" s="5" t="inlineStr">
        <is>
          <t>The Act applies to every factory and every establishment with 20 or more employees.</t>
        </is>
      </c>
    </row>
    <row r="55">
      <c r="B55" s="5" t="inlineStr">
        <is>
          <t>Once applicable, it continues even if employee count falls below 20.</t>
        </is>
      </c>
    </row>
    <row r="56">
      <c r="B56" s="5" t="inlineStr">
        <is>
          <t>New establishments: bonus linked to profits applies from the year the business</t>
        </is>
      </c>
    </row>
    <row r="57">
      <c r="B57" s="5" t="inlineStr">
        <is>
          <t>first turns a profit (Section 16). Minimum bonus under Section 10 is always payable.</t>
        </is>
      </c>
    </row>
    <row r="59">
      <c r="B59" s="5" t="inlineStr">
        <is>
          <t>Bonus must be paid within 8 months of the close of the accounting year.</t>
        </is>
      </c>
    </row>
    <row r="60">
      <c r="B60" s="5" t="inlineStr">
        <is>
          <t>For most businesses (April-March year), that means by 30-Nov of the same year.</t>
        </is>
      </c>
    </row>
    <row r="62">
      <c r="A62" s="4" t="inlineStr">
        <is>
          <t>7. Need Help?</t>
        </is>
      </c>
    </row>
    <row r="63">
      <c r="B63" s="5" t="inlineStr">
        <is>
          <t>Attendo: +91-72280 34343 / getpayroll@petpooja.com</t>
        </is>
      </c>
    </row>
    <row r="65">
      <c r="A65" s="6" t="inlineStr">
        <is>
          <t>Powered by Attendo (formerly Petpooja Payroll) | attendohr.com | 2026 Prayosha Food Services Pvt. Ltd.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9B7"/>
  <mergeCells count="4">
    <mergeCell ref="A2:F2"/>
    <mergeCell ref="A65:F65"/>
    <mergeCell ref="A1:F1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2031"/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40" customWidth="1" min="1" max="1"/>
    <col width="3" customWidth="1" min="2" max="2"/>
    <col width="28" customWidth="1" min="3" max="3"/>
    <col width="3" customWidth="1" min="4" max="4"/>
    <col width="48" customWidth="1" min="5" max="5"/>
  </cols>
  <sheetData>
    <row r="1" ht="36" customHeight="1">
      <c r="A1" s="7" t="inlineStr">
        <is>
          <t>Statutory Bonus Calculator</t>
        </is>
      </c>
    </row>
    <row r="2">
      <c r="A2" s="8" t="inlineStr">
        <is>
          <t>Yellow cells = your inputs. Blue cells = auto-calculated. Green = bonus payable.</t>
        </is>
      </c>
    </row>
    <row r="4" ht="26" customHeight="1">
      <c r="A4" s="9" t="inlineStr">
        <is>
          <t>EMPLOYEE DETAILS</t>
        </is>
      </c>
    </row>
    <row r="5">
      <c r="A5" s="10" t="inlineStr">
        <is>
          <t>Employee Name</t>
        </is>
      </c>
      <c r="C5" s="11" t="inlineStr">
        <is>
          <t>Rahul Verma</t>
        </is>
      </c>
      <c r="E5" s="6" t="inlineStr">
        <is>
          <t>Full name as per records</t>
        </is>
      </c>
    </row>
    <row r="6">
      <c r="A6" s="10" t="inlineStr">
        <is>
          <t>Employee ID</t>
        </is>
      </c>
      <c r="C6" s="11" t="n"/>
      <c r="E6" s="6" t="inlineStr">
        <is>
          <t>Company employee ID</t>
        </is>
      </c>
    </row>
    <row r="7">
      <c r="A7" s="10" t="inlineStr">
        <is>
          <t>Department</t>
        </is>
      </c>
      <c r="C7" s="11" t="inlineStr">
        <is>
          <t>Kitchen</t>
        </is>
      </c>
      <c r="E7" s="6" t="inlineStr">
        <is>
          <t>e.g. Kitchen, Admin, Sales</t>
        </is>
      </c>
    </row>
    <row r="8">
      <c r="A8" s="10" t="inlineStr">
        <is>
          <t>Designation</t>
        </is>
      </c>
      <c r="C8" s="11" t="inlineStr">
        <is>
          <t>Senior Cook</t>
        </is>
      </c>
      <c r="E8" s="6" t="inlineStr">
        <is>
          <t>e.g. Head Chef, Manager</t>
        </is>
      </c>
    </row>
    <row r="10" ht="26" customHeight="1">
      <c r="A10" s="9" t="inlineStr">
        <is>
          <t>BONUS YEAR &amp; SALARY</t>
        </is>
      </c>
    </row>
    <row r="11">
      <c r="A11" s="12" t="inlineStr">
        <is>
          <t>Bonus Year (Accounting Year)</t>
        </is>
      </c>
      <c r="C11" s="11" t="inlineStr">
        <is>
          <t>FY 2025-26</t>
        </is>
      </c>
      <c r="E11" s="6" t="inlineStr">
        <is>
          <t>e.g. FY 2025-26 (April 2025 to March 2026)</t>
        </is>
      </c>
    </row>
    <row r="12">
      <c r="A12" s="12" t="inlineStr">
        <is>
          <t>Monthly Salary (Basic + DA) (Rs.)</t>
        </is>
      </c>
      <c r="C12" s="13" t="n">
        <v>18000</v>
      </c>
      <c r="E12" s="6" t="inlineStr">
        <is>
          <t>Basic salary + Dearness Allowance only</t>
        </is>
      </c>
    </row>
    <row r="13">
      <c r="A13" s="12" t="inlineStr">
        <is>
          <t>Days Worked in Bonus Year</t>
        </is>
      </c>
      <c r="C13" s="14" t="n">
        <v>320</v>
      </c>
      <c r="E13" s="6" t="inlineStr">
        <is>
          <t>Actual working days (must be 30+ to be eligible)</t>
        </is>
      </c>
    </row>
    <row r="14">
      <c r="A14" s="12" t="inlineStr">
        <is>
          <t>Total Working Days in Year</t>
        </is>
      </c>
      <c r="C14" s="14" t="n">
        <v>365</v>
      </c>
      <c r="E14" s="6" t="inlineStr">
        <is>
          <t>Usually 365 (or 366 for leap year)</t>
        </is>
      </c>
    </row>
    <row r="16" ht="26" customHeight="1">
      <c r="A16" s="9" t="inlineStr">
        <is>
          <t>ELIGIBILITY CHECK</t>
        </is>
      </c>
    </row>
    <row r="17">
      <c r="A17" s="12" t="inlineStr">
        <is>
          <t>Eligibility Ceiling (Section 8)</t>
        </is>
      </c>
      <c r="C17" s="15" t="n">
        <v>21000</v>
      </c>
      <c r="E17" s="6" t="inlineStr">
        <is>
          <t>Employees earning up to Rs.21,000/month qualify</t>
        </is>
      </c>
    </row>
    <row r="18">
      <c r="A18" s="12" t="inlineStr">
        <is>
          <t>Minimum Days Required</t>
        </is>
      </c>
      <c r="C18" s="16" t="n">
        <v>30</v>
      </c>
      <c r="E18" s="6" t="inlineStr">
        <is>
          <t>Must have worked at least 30 days (Section 8)</t>
        </is>
      </c>
    </row>
    <row r="19">
      <c r="A19" s="12" t="inlineStr">
        <is>
          <t>Eligible for Statutory Bonus?</t>
        </is>
      </c>
      <c r="C19" s="17">
        <f>IF(AND(C12&lt;=C17,C13&gt;=C18),"YES","NO")</f>
        <v/>
      </c>
      <c r="E19" s="6" t="inlineStr">
        <is>
          <t>YES if salary &lt;= Rs.21,000 AND days worked &gt;= 30</t>
        </is>
      </c>
    </row>
    <row r="20" ht="28" customHeight="1">
      <c r="A20" s="12" t="inlineStr">
        <is>
          <t>Reason (if not eligible)</t>
        </is>
      </c>
      <c r="C20" s="17">
        <f>IF(C19="YES","N/A",IF(C12&gt;C17,"Salary exceeds Rs.21,000 ceiling",IF(C13&lt;C18,"Less than 30 days worked","Check inputs")))</f>
        <v/>
      </c>
    </row>
    <row r="22" ht="26" customHeight="1">
      <c r="A22" s="9" t="inlineStr">
        <is>
          <t>BONUS CALCULATION</t>
        </is>
      </c>
    </row>
    <row r="23">
      <c r="A23" s="12" t="inlineStr">
        <is>
          <t>Calculation Ceiling (Section 12)</t>
        </is>
      </c>
      <c r="C23" s="18" t="n">
        <v>7000</v>
      </c>
      <c r="E23" s="19" t="inlineStr">
        <is>
          <t>IMPORTANT: Enter the HIGHER of Rs.7,000 or your state's</t>
        </is>
      </c>
    </row>
    <row r="24" ht="32" customHeight="1">
      <c r="A24" s="20" t="inlineStr">
        <is>
          <t xml:space="preserve">  Note: Most state minimum wages are now above Rs.7,000. Check your state's rate. Using Rs.7,000 when your state minimum is higher means you'll underpay bonus.</t>
        </is>
      </c>
    </row>
    <row r="25">
      <c r="A25" s="12" t="inlineStr">
        <is>
          <t>Salary Used for Bonus Calculation</t>
        </is>
      </c>
      <c r="C25" s="21">
        <f>IF(C19="YES",MIN(C12,C23),0)</f>
        <v/>
      </c>
      <c r="E25" s="6" t="inlineStr">
        <is>
          <t>Lower of actual salary or calculation ceiling</t>
        </is>
      </c>
    </row>
    <row r="26">
      <c r="A26" s="12" t="inlineStr">
        <is>
          <t>Bonus Percentage</t>
        </is>
      </c>
      <c r="C26" s="22" t="n">
        <v>0.0833</v>
      </c>
      <c r="E26" s="6" t="inlineStr">
        <is>
          <t>Min 8.33% (Section 10), Max 20% (Section 11)</t>
        </is>
      </c>
    </row>
    <row r="28">
      <c r="A28" s="12" t="inlineStr">
        <is>
          <t>Step 1: Annual Salary for Bonus</t>
        </is>
      </c>
      <c r="C28" s="23">
        <f>C25*12</f>
        <v/>
      </c>
      <c r="E28" s="6">
        <f> Monthly calculation salary x 12</f>
        <v/>
      </c>
    </row>
    <row r="29">
      <c r="A29" s="12" t="inlineStr">
        <is>
          <t>Step 2: Gross Bonus (full year)</t>
        </is>
      </c>
      <c r="C29" s="23">
        <f>ROUND(C28*C26,0)</f>
        <v/>
      </c>
      <c r="E29" s="6">
        <f> Annual salary x Bonus %</f>
        <v/>
      </c>
    </row>
    <row r="30">
      <c r="A30" s="12" t="inlineStr">
        <is>
          <t>Step 3: Pro-rata for Days Worked</t>
        </is>
      </c>
      <c r="C30" s="23">
        <f>IF(C14&gt;0,ROUND(C29*(C13/C14),0),0)</f>
        <v/>
      </c>
      <c r="E30" s="6">
        <f> Gross bonus x (Days worked / Total days)</f>
        <v/>
      </c>
    </row>
    <row r="31">
      <c r="A31" s="12" t="inlineStr">
        <is>
          <t>Step 4: Minimum Bonus Check</t>
        </is>
      </c>
      <c r="C31" s="23">
        <f>IF(C19="YES",MAX(C30,100),0)</f>
        <v/>
      </c>
      <c r="E31" s="6" t="inlineStr">
        <is>
          <t>Minimum Rs.100 per Section 10</t>
        </is>
      </c>
    </row>
    <row r="33" ht="32" customHeight="1">
      <c r="A33" s="24" t="inlineStr">
        <is>
          <t>STATUTORY BONUS PAYABLE</t>
        </is>
      </c>
      <c r="C33" s="25">
        <f>C31</f>
        <v/>
      </c>
    </row>
    <row r="35" ht="26" customHeight="1">
      <c r="A35" s="9" t="inlineStr">
        <is>
          <t>BONUS RANGE: MINIMUM vs MAXIMUM</t>
        </is>
      </c>
    </row>
    <row r="36">
      <c r="A36" s="12" t="inlineStr">
        <is>
          <t>At Minimum 8.33%</t>
        </is>
      </c>
      <c r="C36" s="23">
        <f>IF(C19="YES",MAX(ROUND(ROUND(C25*12*0.0833,0)*(C13/C14),0),100),0)</f>
        <v/>
      </c>
      <c r="E36" s="6" t="inlineStr">
        <is>
          <t>Minimum statutory obligation</t>
        </is>
      </c>
    </row>
    <row r="37">
      <c r="A37" s="12" t="inlineStr">
        <is>
          <t>At Maximum 20%</t>
        </is>
      </c>
      <c r="C37" s="23">
        <f>IF(C19="YES",ROUND(ROUND(C25*12*0.2,0)*(C13/C14),0),0)</f>
        <v/>
      </c>
      <c r="E37" s="6" t="inlineStr">
        <is>
          <t>Maximum under the Act</t>
        </is>
      </c>
    </row>
    <row r="38">
      <c r="A38" s="12" t="inlineStr">
        <is>
          <t>Your Selected Bonus</t>
        </is>
      </c>
      <c r="C38" s="26">
        <f>C33</f>
        <v/>
      </c>
      <c r="E38" s="6" t="inlineStr">
        <is>
          <t>Based on your selected bonus %</t>
        </is>
      </c>
    </row>
    <row r="40" ht="26" customHeight="1">
      <c r="A40" s="9" t="inlineStr">
        <is>
          <t>EX-GRATIA / ADDITIONAL BONUS (Optional)</t>
        </is>
      </c>
    </row>
    <row r="41">
      <c r="A41" s="12" t="inlineStr">
        <is>
          <t>Ex-Gratia Bonus Amount (Rs.)</t>
        </is>
      </c>
      <c r="C41" s="13" t="n">
        <v>0</v>
      </c>
      <c r="E41" s="6" t="inlineStr">
        <is>
          <t>Voluntary bonus above statutory requirement</t>
        </is>
      </c>
    </row>
    <row r="42">
      <c r="A42" s="12" t="inlineStr">
        <is>
          <t>Total Bonus (Statutory + Ex-Gratia)</t>
        </is>
      </c>
      <c r="C42" s="27">
        <f>C33+C41</f>
        <v/>
      </c>
      <c r="E42" s="6" t="inlineStr">
        <is>
          <t>Total amount payable to the employee</t>
        </is>
      </c>
    </row>
    <row r="44" ht="26" customHeight="1">
      <c r="A44" s="9" t="inlineStr">
        <is>
          <t>PAYMENT TIMELINE (Section 19)</t>
        </is>
      </c>
    </row>
    <row r="45">
      <c r="A45" s="12" t="inlineStr">
        <is>
          <t>Accounting Year End</t>
        </is>
      </c>
      <c r="C45" s="11" t="inlineStr">
        <is>
          <t>31-Mar-2026</t>
        </is>
      </c>
      <c r="E45" s="6" t="inlineStr">
        <is>
          <t>Usually 31-Mar for April-March FY</t>
        </is>
      </c>
    </row>
    <row r="46">
      <c r="A46" s="12" t="inlineStr">
        <is>
          <t>Payment Deadline</t>
        </is>
      </c>
      <c r="C46" s="28" t="inlineStr">
        <is>
          <t>30-Nov-2026</t>
        </is>
      </c>
      <c r="E46" s="6" t="inlineStr">
        <is>
          <t>Within 8 months of year-end (Section 19)</t>
        </is>
      </c>
    </row>
    <row r="48">
      <c r="A48" s="6" t="inlineStr">
        <is>
          <t>Powered by Attendo (formerly Petpooja Payroll) | attendohr.com | +91-72280 34343</t>
        </is>
      </c>
    </row>
  </sheetData>
  <mergeCells count="12">
    <mergeCell ref="A35:E35"/>
    <mergeCell ref="A4:E4"/>
    <mergeCell ref="A48:E48"/>
    <mergeCell ref="A24:E24"/>
    <mergeCell ref="A2:E2"/>
    <mergeCell ref="A16:E16"/>
    <mergeCell ref="A10:E10"/>
    <mergeCell ref="A33:B33"/>
    <mergeCell ref="A1:E1"/>
    <mergeCell ref="A44:E44"/>
    <mergeCell ref="A22:E22"/>
    <mergeCell ref="A40:E40"/>
  </mergeCells>
  <dataValidations count="1">
    <dataValidation sqref="C26" showDropDown="0" showInputMessage="0" showErrorMessage="0" allowBlank="0" errorTitle="Invalid Bonus %" error="Enter bonus % between 8.33% and 20%" promptTitle="Bonus Percentage" prompt="Enter between 8.33% (minimum) and 20% (maximum)" type="decimal" operator="between">
      <formula1>0.0833</formula1>
      <formula2>0.2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120"/>
    <outlinePr summaryBelow="1" summaryRight="1"/>
    <pageSetUpPr/>
  </sheetPr>
  <dimension ref="A1:N38"/>
  <sheetViews>
    <sheetView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8" customWidth="1" min="3" max="3"/>
    <col width="10" customWidth="1" min="4" max="4"/>
    <col width="10" customWidth="1" min="5" max="5"/>
    <col width="10" customWidth="1" min="6" max="6"/>
    <col width="14" customWidth="1" min="7" max="7"/>
    <col width="16" customWidth="1" min="8" max="8"/>
    <col width="14" customWidth="1" min="9" max="9"/>
    <col width="14" customWidth="1" min="10" max="10"/>
    <col width="14" customWidth="1" min="11" max="11"/>
    <col width="12" customWidth="1" min="12" max="12"/>
    <col width="14" customWidth="1" min="13" max="13"/>
  </cols>
  <sheetData>
    <row r="1" ht="32" customHeight="1">
      <c r="A1" s="29" t="inlineStr">
        <is>
          <t>Bonus Calculator: Team View (up to 25 Employees)</t>
        </is>
      </c>
    </row>
    <row r="2">
      <c r="A2" s="8" t="inlineStr">
        <is>
          <t>Fill yellow columns. Blue columns auto-calculate. Green = statutory bonus payable.</t>
        </is>
      </c>
    </row>
    <row r="3">
      <c r="A3" s="4" t="inlineStr">
        <is>
          <t>Bonus % for all:</t>
        </is>
      </c>
      <c r="B3" s="22" t="n">
        <v>0.0833</v>
      </c>
      <c r="C3" s="6" t="inlineStr">
        <is>
          <t>(applies to all rows below)</t>
        </is>
      </c>
      <c r="E3" s="4" t="inlineStr">
        <is>
          <t>Calculation Ceiling:</t>
        </is>
      </c>
      <c r="F3" s="18" t="n">
        <v>7000</v>
      </c>
      <c r="G3" s="6" t="inlineStr">
        <is>
          <t>(Rs.7,000 or min wage)</t>
        </is>
      </c>
    </row>
    <row r="5" ht="36" customHeight="1">
      <c r="A5" s="30" t="inlineStr">
        <is>
          <t>#</t>
        </is>
      </c>
      <c r="B5" s="30" t="inlineStr">
        <is>
          <t>Employee Name</t>
        </is>
      </c>
      <c r="C5" s="30" t="inlineStr">
        <is>
          <t>Monthly Salary (Basic+DA)</t>
        </is>
      </c>
      <c r="D5" s="30" t="inlineStr">
        <is>
          <t>Days Worked</t>
        </is>
      </c>
      <c r="E5" s="30" t="inlineStr">
        <is>
          <t>Total Days</t>
        </is>
      </c>
      <c r="F5" s="30" t="inlineStr">
        <is>
          <t>Eligible?</t>
        </is>
      </c>
      <c r="G5" s="30" t="inlineStr">
        <is>
          <t>Calc Salary</t>
        </is>
      </c>
      <c r="H5" s="30" t="inlineStr">
        <is>
          <t>Annual Calc Salary</t>
        </is>
      </c>
      <c r="I5" s="30" t="inlineStr">
        <is>
          <t>Gross Bonus</t>
        </is>
      </c>
      <c r="J5" s="30" t="inlineStr">
        <is>
          <t>Pro-rata Bonus</t>
        </is>
      </c>
      <c r="K5" s="30" t="inlineStr">
        <is>
          <t>Statutory Bonus</t>
        </is>
      </c>
      <c r="L5" s="30" t="inlineStr">
        <is>
          <t>Ex-Gratia</t>
        </is>
      </c>
      <c r="M5" s="30" t="inlineStr">
        <is>
          <t>Total Bonus</t>
        </is>
      </c>
    </row>
    <row r="6">
      <c r="A6" s="31" t="n">
        <v>1</v>
      </c>
      <c r="B6" s="11" t="inlineStr">
        <is>
          <t>Rahul Verma</t>
        </is>
      </c>
      <c r="C6" s="13" t="n">
        <v>18000</v>
      </c>
      <c r="D6" s="14" t="n">
        <v>320</v>
      </c>
      <c r="E6" s="14" t="n">
        <v>365</v>
      </c>
      <c r="F6" s="28">
        <f>IF(C6="","",IF(AND(C6&lt;=21000,D6&gt;=30),"Yes","No"))</f>
        <v/>
      </c>
      <c r="G6" s="32">
        <f>IF(F6="Yes",MIN(C6,$F$3),0)</f>
        <v/>
      </c>
      <c r="H6" s="32">
        <f>G6*12</f>
        <v/>
      </c>
      <c r="I6" s="32">
        <f>ROUND(H6*$B$3,0)</f>
        <v/>
      </c>
      <c r="J6" s="32">
        <f>IF(E6&gt;0,ROUND(I6*(D6/E6),0),0)</f>
        <v/>
      </c>
      <c r="K6" s="33">
        <f>IF(F6="Yes",MAX(J6,100),0)</f>
        <v/>
      </c>
      <c r="L6" s="13" t="n">
        <v>0</v>
      </c>
      <c r="M6" s="23">
        <f>K6+L6</f>
        <v/>
      </c>
    </row>
    <row r="7">
      <c r="A7" s="34" t="n">
        <v>2</v>
      </c>
      <c r="B7" s="11" t="inlineStr">
        <is>
          <t>Neha Singh</t>
        </is>
      </c>
      <c r="C7" s="13" t="n">
        <v>15000</v>
      </c>
      <c r="D7" s="14" t="n">
        <v>365</v>
      </c>
      <c r="E7" s="14" t="n">
        <v>365</v>
      </c>
      <c r="F7" s="28">
        <f>IF(C7="","",IF(AND(C7&lt;=21000,D7&gt;=30),"Yes","No"))</f>
        <v/>
      </c>
      <c r="G7" s="32">
        <f>IF(F7="Yes",MIN(C7,$F$3),0)</f>
        <v/>
      </c>
      <c r="H7" s="32">
        <f>G7*12</f>
        <v/>
      </c>
      <c r="I7" s="32">
        <f>ROUND(H7*$B$3,0)</f>
        <v/>
      </c>
      <c r="J7" s="32">
        <f>IF(E7&gt;0,ROUND(I7*(D7/E7),0),0)</f>
        <v/>
      </c>
      <c r="K7" s="33">
        <f>IF(F7="Yes",MAX(J7,100),0)</f>
        <v/>
      </c>
      <c r="L7" s="13" t="n">
        <v>0</v>
      </c>
      <c r="M7" s="23">
        <f>K7+L7</f>
        <v/>
      </c>
    </row>
    <row r="8">
      <c r="A8" s="31" t="n">
        <v>3</v>
      </c>
      <c r="B8" s="11" t="inlineStr">
        <is>
          <t>Deepak Joshi</t>
        </is>
      </c>
      <c r="C8" s="13" t="n">
        <v>22000</v>
      </c>
      <c r="D8" s="14" t="n">
        <v>340</v>
      </c>
      <c r="E8" s="14" t="n">
        <v>365</v>
      </c>
      <c r="F8" s="28">
        <f>IF(C8="","",IF(AND(C8&lt;=21000,D8&gt;=30),"Yes","No"))</f>
        <v/>
      </c>
      <c r="G8" s="32">
        <f>IF(F8="Yes",MIN(C8,$F$3),0)</f>
        <v/>
      </c>
      <c r="H8" s="32">
        <f>G8*12</f>
        <v/>
      </c>
      <c r="I8" s="32">
        <f>ROUND(H8*$B$3,0)</f>
        <v/>
      </c>
      <c r="J8" s="32">
        <f>IF(E8&gt;0,ROUND(I8*(D8/E8),0),0)</f>
        <v/>
      </c>
      <c r="K8" s="33">
        <f>IF(F8="Yes",MAX(J8,100),0)</f>
        <v/>
      </c>
      <c r="L8" s="13" t="n">
        <v>0</v>
      </c>
      <c r="M8" s="23">
        <f>K8+L8</f>
        <v/>
      </c>
    </row>
    <row r="9">
      <c r="A9" s="34" t="n">
        <v>4</v>
      </c>
      <c r="B9" s="11" t="inlineStr">
        <is>
          <t>Sita Patel</t>
        </is>
      </c>
      <c r="C9" s="13" t="n">
        <v>12000</v>
      </c>
      <c r="D9" s="14" t="n">
        <v>180</v>
      </c>
      <c r="E9" s="14" t="n">
        <v>365</v>
      </c>
      <c r="F9" s="28">
        <f>IF(C9="","",IF(AND(C9&lt;=21000,D9&gt;=30),"Yes","No"))</f>
        <v/>
      </c>
      <c r="G9" s="32">
        <f>IF(F9="Yes",MIN(C9,$F$3),0)</f>
        <v/>
      </c>
      <c r="H9" s="32">
        <f>G9*12</f>
        <v/>
      </c>
      <c r="I9" s="32">
        <f>ROUND(H9*$B$3,0)</f>
        <v/>
      </c>
      <c r="J9" s="32">
        <f>IF(E9&gt;0,ROUND(I9*(D9/E9),0),0)</f>
        <v/>
      </c>
      <c r="K9" s="33">
        <f>IF(F9="Yes",MAX(J9,100),0)</f>
        <v/>
      </c>
      <c r="L9" s="13" t="n">
        <v>0</v>
      </c>
      <c r="M9" s="23">
        <f>K9+L9</f>
        <v/>
      </c>
    </row>
    <row r="10">
      <c r="A10" s="31" t="n">
        <v>5</v>
      </c>
      <c r="B10" s="11" t="n"/>
      <c r="C10" s="13" t="n"/>
      <c r="D10" s="14" t="n"/>
      <c r="E10" s="14" t="n">
        <v>365</v>
      </c>
      <c r="F10" s="28">
        <f>IF(C10="","",IF(AND(C10&lt;=21000,D10&gt;=30),"Yes","No"))</f>
        <v/>
      </c>
      <c r="G10" s="32">
        <f>IF(F10="Yes",MIN(C10,$F$3),0)</f>
        <v/>
      </c>
      <c r="H10" s="32">
        <f>G10*12</f>
        <v/>
      </c>
      <c r="I10" s="32">
        <f>ROUND(H10*$B$3,0)</f>
        <v/>
      </c>
      <c r="J10" s="32">
        <f>IF(E10&gt;0,ROUND(I10*(D10/E10),0),0)</f>
        <v/>
      </c>
      <c r="K10" s="33">
        <f>IF(F10="Yes",MAX(J10,100),0)</f>
        <v/>
      </c>
      <c r="L10" s="13" t="n">
        <v>0</v>
      </c>
      <c r="M10" s="23">
        <f>K10+L10</f>
        <v/>
      </c>
    </row>
    <row r="11">
      <c r="A11" s="34" t="n">
        <v>6</v>
      </c>
      <c r="B11" s="11" t="n"/>
      <c r="C11" s="13" t="n"/>
      <c r="D11" s="14" t="n"/>
      <c r="E11" s="14" t="n">
        <v>365</v>
      </c>
      <c r="F11" s="28">
        <f>IF(C11="","",IF(AND(C11&lt;=21000,D11&gt;=30),"Yes","No"))</f>
        <v/>
      </c>
      <c r="G11" s="32">
        <f>IF(F11="Yes",MIN(C11,$F$3),0)</f>
        <v/>
      </c>
      <c r="H11" s="32">
        <f>G11*12</f>
        <v/>
      </c>
      <c r="I11" s="32">
        <f>ROUND(H11*$B$3,0)</f>
        <v/>
      </c>
      <c r="J11" s="32">
        <f>IF(E11&gt;0,ROUND(I11*(D11/E11),0),0)</f>
        <v/>
      </c>
      <c r="K11" s="33">
        <f>IF(F11="Yes",MAX(J11,100),0)</f>
        <v/>
      </c>
      <c r="L11" s="13" t="n">
        <v>0</v>
      </c>
      <c r="M11" s="23">
        <f>K11+L11</f>
        <v/>
      </c>
    </row>
    <row r="12">
      <c r="A12" s="31" t="n">
        <v>7</v>
      </c>
      <c r="B12" s="11" t="n"/>
      <c r="C12" s="13" t="n"/>
      <c r="D12" s="14" t="n"/>
      <c r="E12" s="14" t="n">
        <v>365</v>
      </c>
      <c r="F12" s="28">
        <f>IF(C12="","",IF(AND(C12&lt;=21000,D12&gt;=30),"Yes","No"))</f>
        <v/>
      </c>
      <c r="G12" s="32">
        <f>IF(F12="Yes",MIN(C12,$F$3),0)</f>
        <v/>
      </c>
      <c r="H12" s="32">
        <f>G12*12</f>
        <v/>
      </c>
      <c r="I12" s="32">
        <f>ROUND(H12*$B$3,0)</f>
        <v/>
      </c>
      <c r="J12" s="32">
        <f>IF(E12&gt;0,ROUND(I12*(D12/E12),0),0)</f>
        <v/>
      </c>
      <c r="K12" s="33">
        <f>IF(F12="Yes",MAX(J12,100),0)</f>
        <v/>
      </c>
      <c r="L12" s="13" t="n">
        <v>0</v>
      </c>
      <c r="M12" s="23">
        <f>K12+L12</f>
        <v/>
      </c>
    </row>
    <row r="13">
      <c r="A13" s="34" t="n">
        <v>8</v>
      </c>
      <c r="B13" s="11" t="n"/>
      <c r="C13" s="13" t="n"/>
      <c r="D13" s="14" t="n"/>
      <c r="E13" s="14" t="n">
        <v>365</v>
      </c>
      <c r="F13" s="28">
        <f>IF(C13="","",IF(AND(C13&lt;=21000,D13&gt;=30),"Yes","No"))</f>
        <v/>
      </c>
      <c r="G13" s="32">
        <f>IF(F13="Yes",MIN(C13,$F$3),0)</f>
        <v/>
      </c>
      <c r="H13" s="32">
        <f>G13*12</f>
        <v/>
      </c>
      <c r="I13" s="32">
        <f>ROUND(H13*$B$3,0)</f>
        <v/>
      </c>
      <c r="J13" s="32">
        <f>IF(E13&gt;0,ROUND(I13*(D13/E13),0),0)</f>
        <v/>
      </c>
      <c r="K13" s="33">
        <f>IF(F13="Yes",MAX(J13,100),0)</f>
        <v/>
      </c>
      <c r="L13" s="13" t="n">
        <v>0</v>
      </c>
      <c r="M13" s="23">
        <f>K13+L13</f>
        <v/>
      </c>
    </row>
    <row r="14">
      <c r="A14" s="31" t="n">
        <v>9</v>
      </c>
      <c r="B14" s="11" t="n"/>
      <c r="C14" s="13" t="n"/>
      <c r="D14" s="14" t="n"/>
      <c r="E14" s="14" t="n">
        <v>365</v>
      </c>
      <c r="F14" s="28">
        <f>IF(C14="","",IF(AND(C14&lt;=21000,D14&gt;=30),"Yes","No"))</f>
        <v/>
      </c>
      <c r="G14" s="32">
        <f>IF(F14="Yes",MIN(C14,$F$3),0)</f>
        <v/>
      </c>
      <c r="H14" s="32">
        <f>G14*12</f>
        <v/>
      </c>
      <c r="I14" s="32">
        <f>ROUND(H14*$B$3,0)</f>
        <v/>
      </c>
      <c r="J14" s="32">
        <f>IF(E14&gt;0,ROUND(I14*(D14/E14),0),0)</f>
        <v/>
      </c>
      <c r="K14" s="33">
        <f>IF(F14="Yes",MAX(J14,100),0)</f>
        <v/>
      </c>
      <c r="L14" s="13" t="n">
        <v>0</v>
      </c>
      <c r="M14" s="23">
        <f>K14+L14</f>
        <v/>
      </c>
    </row>
    <row r="15">
      <c r="A15" s="34" t="n">
        <v>10</v>
      </c>
      <c r="B15" s="11" t="n"/>
      <c r="C15" s="13" t="n"/>
      <c r="D15" s="14" t="n"/>
      <c r="E15" s="14" t="n">
        <v>365</v>
      </c>
      <c r="F15" s="28">
        <f>IF(C15="","",IF(AND(C15&lt;=21000,D15&gt;=30),"Yes","No"))</f>
        <v/>
      </c>
      <c r="G15" s="32">
        <f>IF(F15="Yes",MIN(C15,$F$3),0)</f>
        <v/>
      </c>
      <c r="H15" s="32">
        <f>G15*12</f>
        <v/>
      </c>
      <c r="I15" s="32">
        <f>ROUND(H15*$B$3,0)</f>
        <v/>
      </c>
      <c r="J15" s="32">
        <f>IF(E15&gt;0,ROUND(I15*(D15/E15),0),0)</f>
        <v/>
      </c>
      <c r="K15" s="33">
        <f>IF(F15="Yes",MAX(J15,100),0)</f>
        <v/>
      </c>
      <c r="L15" s="13" t="n">
        <v>0</v>
      </c>
      <c r="M15" s="23">
        <f>K15+L15</f>
        <v/>
      </c>
    </row>
    <row r="16">
      <c r="A16" s="31" t="n">
        <v>11</v>
      </c>
      <c r="B16" s="11" t="n"/>
      <c r="C16" s="13" t="n"/>
      <c r="D16" s="14" t="n"/>
      <c r="E16" s="14" t="n">
        <v>365</v>
      </c>
      <c r="F16" s="28">
        <f>IF(C16="","",IF(AND(C16&lt;=21000,D16&gt;=30),"Yes","No"))</f>
        <v/>
      </c>
      <c r="G16" s="32">
        <f>IF(F16="Yes",MIN(C16,$F$3),0)</f>
        <v/>
      </c>
      <c r="H16" s="32">
        <f>G16*12</f>
        <v/>
      </c>
      <c r="I16" s="32">
        <f>ROUND(H16*$B$3,0)</f>
        <v/>
      </c>
      <c r="J16" s="32">
        <f>IF(E16&gt;0,ROUND(I16*(D16/E16),0),0)</f>
        <v/>
      </c>
      <c r="K16" s="33">
        <f>IF(F16="Yes",MAX(J16,100),0)</f>
        <v/>
      </c>
      <c r="L16" s="13" t="n">
        <v>0</v>
      </c>
      <c r="M16" s="23">
        <f>K16+L16</f>
        <v/>
      </c>
    </row>
    <row r="17">
      <c r="A17" s="34" t="n">
        <v>12</v>
      </c>
      <c r="B17" s="11" t="n"/>
      <c r="C17" s="13" t="n"/>
      <c r="D17" s="14" t="n"/>
      <c r="E17" s="14" t="n">
        <v>365</v>
      </c>
      <c r="F17" s="28">
        <f>IF(C17="","",IF(AND(C17&lt;=21000,D17&gt;=30),"Yes","No"))</f>
        <v/>
      </c>
      <c r="G17" s="32">
        <f>IF(F17="Yes",MIN(C17,$F$3),0)</f>
        <v/>
      </c>
      <c r="H17" s="32">
        <f>G17*12</f>
        <v/>
      </c>
      <c r="I17" s="32">
        <f>ROUND(H17*$B$3,0)</f>
        <v/>
      </c>
      <c r="J17" s="32">
        <f>IF(E17&gt;0,ROUND(I17*(D17/E17),0),0)</f>
        <v/>
      </c>
      <c r="K17" s="33">
        <f>IF(F17="Yes",MAX(J17,100),0)</f>
        <v/>
      </c>
      <c r="L17" s="13" t="n">
        <v>0</v>
      </c>
      <c r="M17" s="23">
        <f>K17+L17</f>
        <v/>
      </c>
    </row>
    <row r="18">
      <c r="A18" s="31" t="n">
        <v>13</v>
      </c>
      <c r="B18" s="11" t="n"/>
      <c r="C18" s="13" t="n"/>
      <c r="D18" s="14" t="n"/>
      <c r="E18" s="14" t="n">
        <v>365</v>
      </c>
      <c r="F18" s="28">
        <f>IF(C18="","",IF(AND(C18&lt;=21000,D18&gt;=30),"Yes","No"))</f>
        <v/>
      </c>
      <c r="G18" s="32">
        <f>IF(F18="Yes",MIN(C18,$F$3),0)</f>
        <v/>
      </c>
      <c r="H18" s="32">
        <f>G18*12</f>
        <v/>
      </c>
      <c r="I18" s="32">
        <f>ROUND(H18*$B$3,0)</f>
        <v/>
      </c>
      <c r="J18" s="32">
        <f>IF(E18&gt;0,ROUND(I18*(D18/E18),0),0)</f>
        <v/>
      </c>
      <c r="K18" s="33">
        <f>IF(F18="Yes",MAX(J18,100),0)</f>
        <v/>
      </c>
      <c r="L18" s="13" t="n">
        <v>0</v>
      </c>
      <c r="M18" s="23">
        <f>K18+L18</f>
        <v/>
      </c>
    </row>
    <row r="19">
      <c r="A19" s="34" t="n">
        <v>14</v>
      </c>
      <c r="B19" s="11" t="n"/>
      <c r="C19" s="13" t="n"/>
      <c r="D19" s="14" t="n"/>
      <c r="E19" s="14" t="n">
        <v>365</v>
      </c>
      <c r="F19" s="28">
        <f>IF(C19="","",IF(AND(C19&lt;=21000,D19&gt;=30),"Yes","No"))</f>
        <v/>
      </c>
      <c r="G19" s="32">
        <f>IF(F19="Yes",MIN(C19,$F$3),0)</f>
        <v/>
      </c>
      <c r="H19" s="32">
        <f>G19*12</f>
        <v/>
      </c>
      <c r="I19" s="32">
        <f>ROUND(H19*$B$3,0)</f>
        <v/>
      </c>
      <c r="J19" s="32">
        <f>IF(E19&gt;0,ROUND(I19*(D19/E19),0),0)</f>
        <v/>
      </c>
      <c r="K19" s="33">
        <f>IF(F19="Yes",MAX(J19,100),0)</f>
        <v/>
      </c>
      <c r="L19" s="13" t="n">
        <v>0</v>
      </c>
      <c r="M19" s="23">
        <f>K19+L19</f>
        <v/>
      </c>
    </row>
    <row r="20">
      <c r="A20" s="31" t="n">
        <v>15</v>
      </c>
      <c r="B20" s="11" t="n"/>
      <c r="C20" s="13" t="n"/>
      <c r="D20" s="14" t="n"/>
      <c r="E20" s="14" t="n">
        <v>365</v>
      </c>
      <c r="F20" s="28">
        <f>IF(C20="","",IF(AND(C20&lt;=21000,D20&gt;=30),"Yes","No"))</f>
        <v/>
      </c>
      <c r="G20" s="32">
        <f>IF(F20="Yes",MIN(C20,$F$3),0)</f>
        <v/>
      </c>
      <c r="H20" s="32">
        <f>G20*12</f>
        <v/>
      </c>
      <c r="I20" s="32">
        <f>ROUND(H20*$B$3,0)</f>
        <v/>
      </c>
      <c r="J20" s="32">
        <f>IF(E20&gt;0,ROUND(I20*(D20/E20),0),0)</f>
        <v/>
      </c>
      <c r="K20" s="33">
        <f>IF(F20="Yes",MAX(J20,100),0)</f>
        <v/>
      </c>
      <c r="L20" s="13" t="n">
        <v>0</v>
      </c>
      <c r="M20" s="23">
        <f>K20+L20</f>
        <v/>
      </c>
    </row>
    <row r="21">
      <c r="A21" s="34" t="n">
        <v>16</v>
      </c>
      <c r="B21" s="11" t="n"/>
      <c r="C21" s="13" t="n"/>
      <c r="D21" s="14" t="n"/>
      <c r="E21" s="14" t="n">
        <v>365</v>
      </c>
      <c r="F21" s="28">
        <f>IF(C21="","",IF(AND(C21&lt;=21000,D21&gt;=30),"Yes","No"))</f>
        <v/>
      </c>
      <c r="G21" s="32">
        <f>IF(F21="Yes",MIN(C21,$F$3),0)</f>
        <v/>
      </c>
      <c r="H21" s="32">
        <f>G21*12</f>
        <v/>
      </c>
      <c r="I21" s="32">
        <f>ROUND(H21*$B$3,0)</f>
        <v/>
      </c>
      <c r="J21" s="32">
        <f>IF(E21&gt;0,ROUND(I21*(D21/E21),0),0)</f>
        <v/>
      </c>
      <c r="K21" s="33">
        <f>IF(F21="Yes",MAX(J21,100),0)</f>
        <v/>
      </c>
      <c r="L21" s="13" t="n">
        <v>0</v>
      </c>
      <c r="M21" s="23">
        <f>K21+L21</f>
        <v/>
      </c>
    </row>
    <row r="22">
      <c r="A22" s="31" t="n">
        <v>17</v>
      </c>
      <c r="B22" s="11" t="n"/>
      <c r="C22" s="13" t="n"/>
      <c r="D22" s="14" t="n"/>
      <c r="E22" s="14" t="n">
        <v>365</v>
      </c>
      <c r="F22" s="28">
        <f>IF(C22="","",IF(AND(C22&lt;=21000,D22&gt;=30),"Yes","No"))</f>
        <v/>
      </c>
      <c r="G22" s="32">
        <f>IF(F22="Yes",MIN(C22,$F$3),0)</f>
        <v/>
      </c>
      <c r="H22" s="32">
        <f>G22*12</f>
        <v/>
      </c>
      <c r="I22" s="32">
        <f>ROUND(H22*$B$3,0)</f>
        <v/>
      </c>
      <c r="J22" s="32">
        <f>IF(E22&gt;0,ROUND(I22*(D22/E22),0),0)</f>
        <v/>
      </c>
      <c r="K22" s="33">
        <f>IF(F22="Yes",MAX(J22,100),0)</f>
        <v/>
      </c>
      <c r="L22" s="13" t="n">
        <v>0</v>
      </c>
      <c r="M22" s="23">
        <f>K22+L22</f>
        <v/>
      </c>
    </row>
    <row r="23">
      <c r="A23" s="34" t="n">
        <v>18</v>
      </c>
      <c r="B23" s="11" t="n"/>
      <c r="C23" s="13" t="n"/>
      <c r="D23" s="14" t="n"/>
      <c r="E23" s="14" t="n">
        <v>365</v>
      </c>
      <c r="F23" s="28">
        <f>IF(C23="","",IF(AND(C23&lt;=21000,D23&gt;=30),"Yes","No"))</f>
        <v/>
      </c>
      <c r="G23" s="32">
        <f>IF(F23="Yes",MIN(C23,$F$3),0)</f>
        <v/>
      </c>
      <c r="H23" s="32">
        <f>G23*12</f>
        <v/>
      </c>
      <c r="I23" s="32">
        <f>ROUND(H23*$B$3,0)</f>
        <v/>
      </c>
      <c r="J23" s="32">
        <f>IF(E23&gt;0,ROUND(I23*(D23/E23),0),0)</f>
        <v/>
      </c>
      <c r="K23" s="33">
        <f>IF(F23="Yes",MAX(J23,100),0)</f>
        <v/>
      </c>
      <c r="L23" s="13" t="n">
        <v>0</v>
      </c>
      <c r="M23" s="23">
        <f>K23+L23</f>
        <v/>
      </c>
    </row>
    <row r="24">
      <c r="A24" s="31" t="n">
        <v>19</v>
      </c>
      <c r="B24" s="11" t="n"/>
      <c r="C24" s="13" t="n"/>
      <c r="D24" s="14" t="n"/>
      <c r="E24" s="14" t="n">
        <v>365</v>
      </c>
      <c r="F24" s="28">
        <f>IF(C24="","",IF(AND(C24&lt;=21000,D24&gt;=30),"Yes","No"))</f>
        <v/>
      </c>
      <c r="G24" s="32">
        <f>IF(F24="Yes",MIN(C24,$F$3),0)</f>
        <v/>
      </c>
      <c r="H24" s="32">
        <f>G24*12</f>
        <v/>
      </c>
      <c r="I24" s="32">
        <f>ROUND(H24*$B$3,0)</f>
        <v/>
      </c>
      <c r="J24" s="32">
        <f>IF(E24&gt;0,ROUND(I24*(D24/E24),0),0)</f>
        <v/>
      </c>
      <c r="K24" s="33">
        <f>IF(F24="Yes",MAX(J24,100),0)</f>
        <v/>
      </c>
      <c r="L24" s="13" t="n">
        <v>0</v>
      </c>
      <c r="M24" s="23">
        <f>K24+L24</f>
        <v/>
      </c>
    </row>
    <row r="25">
      <c r="A25" s="34" t="n">
        <v>20</v>
      </c>
      <c r="B25" s="11" t="n"/>
      <c r="C25" s="13" t="n"/>
      <c r="D25" s="14" t="n"/>
      <c r="E25" s="14" t="n">
        <v>365</v>
      </c>
      <c r="F25" s="28">
        <f>IF(C25="","",IF(AND(C25&lt;=21000,D25&gt;=30),"Yes","No"))</f>
        <v/>
      </c>
      <c r="G25" s="32">
        <f>IF(F25="Yes",MIN(C25,$F$3),0)</f>
        <v/>
      </c>
      <c r="H25" s="32">
        <f>G25*12</f>
        <v/>
      </c>
      <c r="I25" s="32">
        <f>ROUND(H25*$B$3,0)</f>
        <v/>
      </c>
      <c r="J25" s="32">
        <f>IF(E25&gt;0,ROUND(I25*(D25/E25),0),0)</f>
        <v/>
      </c>
      <c r="K25" s="33">
        <f>IF(F25="Yes",MAX(J25,100),0)</f>
        <v/>
      </c>
      <c r="L25" s="13" t="n">
        <v>0</v>
      </c>
      <c r="M25" s="23">
        <f>K25+L25</f>
        <v/>
      </c>
    </row>
    <row r="26">
      <c r="A26" s="31" t="n">
        <v>21</v>
      </c>
      <c r="B26" s="11" t="n"/>
      <c r="C26" s="13" t="n"/>
      <c r="D26" s="14" t="n"/>
      <c r="E26" s="14" t="n">
        <v>365</v>
      </c>
      <c r="F26" s="28">
        <f>IF(C26="","",IF(AND(C26&lt;=21000,D26&gt;=30),"Yes","No"))</f>
        <v/>
      </c>
      <c r="G26" s="32">
        <f>IF(F26="Yes",MIN(C26,$F$3),0)</f>
        <v/>
      </c>
      <c r="H26" s="32">
        <f>G26*12</f>
        <v/>
      </c>
      <c r="I26" s="32">
        <f>ROUND(H26*$B$3,0)</f>
        <v/>
      </c>
      <c r="J26" s="32">
        <f>IF(E26&gt;0,ROUND(I26*(D26/E26),0),0)</f>
        <v/>
      </c>
      <c r="K26" s="33">
        <f>IF(F26="Yes",MAX(J26,100),0)</f>
        <v/>
      </c>
      <c r="L26" s="13" t="n">
        <v>0</v>
      </c>
      <c r="M26" s="23">
        <f>K26+L26</f>
        <v/>
      </c>
    </row>
    <row r="27">
      <c r="A27" s="34" t="n">
        <v>22</v>
      </c>
      <c r="B27" s="11" t="n"/>
      <c r="C27" s="13" t="n"/>
      <c r="D27" s="14" t="n"/>
      <c r="E27" s="14" t="n">
        <v>365</v>
      </c>
      <c r="F27" s="28">
        <f>IF(C27="","",IF(AND(C27&lt;=21000,D27&gt;=30),"Yes","No"))</f>
        <v/>
      </c>
      <c r="G27" s="32">
        <f>IF(F27="Yes",MIN(C27,$F$3),0)</f>
        <v/>
      </c>
      <c r="H27" s="32">
        <f>G27*12</f>
        <v/>
      </c>
      <c r="I27" s="32">
        <f>ROUND(H27*$B$3,0)</f>
        <v/>
      </c>
      <c r="J27" s="32">
        <f>IF(E27&gt;0,ROUND(I27*(D27/E27),0),0)</f>
        <v/>
      </c>
      <c r="K27" s="33">
        <f>IF(F27="Yes",MAX(J27,100),0)</f>
        <v/>
      </c>
      <c r="L27" s="13" t="n">
        <v>0</v>
      </c>
      <c r="M27" s="23">
        <f>K27+L27</f>
        <v/>
      </c>
    </row>
    <row r="28">
      <c r="A28" s="31" t="n">
        <v>23</v>
      </c>
      <c r="B28" s="11" t="n"/>
      <c r="C28" s="13" t="n"/>
      <c r="D28" s="14" t="n"/>
      <c r="E28" s="14" t="n">
        <v>365</v>
      </c>
      <c r="F28" s="28">
        <f>IF(C28="","",IF(AND(C28&lt;=21000,D28&gt;=30),"Yes","No"))</f>
        <v/>
      </c>
      <c r="G28" s="32">
        <f>IF(F28="Yes",MIN(C28,$F$3),0)</f>
        <v/>
      </c>
      <c r="H28" s="32">
        <f>G28*12</f>
        <v/>
      </c>
      <c r="I28" s="32">
        <f>ROUND(H28*$B$3,0)</f>
        <v/>
      </c>
      <c r="J28" s="32">
        <f>IF(E28&gt;0,ROUND(I28*(D28/E28),0),0)</f>
        <v/>
      </c>
      <c r="K28" s="33">
        <f>IF(F28="Yes",MAX(J28,100),0)</f>
        <v/>
      </c>
      <c r="L28" s="13" t="n">
        <v>0</v>
      </c>
      <c r="M28" s="23">
        <f>K28+L28</f>
        <v/>
      </c>
    </row>
    <row r="29">
      <c r="A29" s="34" t="n">
        <v>24</v>
      </c>
      <c r="B29" s="11" t="n"/>
      <c r="C29" s="13" t="n"/>
      <c r="D29" s="14" t="n"/>
      <c r="E29" s="14" t="n">
        <v>365</v>
      </c>
      <c r="F29" s="28">
        <f>IF(C29="","",IF(AND(C29&lt;=21000,D29&gt;=30),"Yes","No"))</f>
        <v/>
      </c>
      <c r="G29" s="32">
        <f>IF(F29="Yes",MIN(C29,$F$3),0)</f>
        <v/>
      </c>
      <c r="H29" s="32">
        <f>G29*12</f>
        <v/>
      </c>
      <c r="I29" s="32">
        <f>ROUND(H29*$B$3,0)</f>
        <v/>
      </c>
      <c r="J29" s="32">
        <f>IF(E29&gt;0,ROUND(I29*(D29/E29),0),0)</f>
        <v/>
      </c>
      <c r="K29" s="33">
        <f>IF(F29="Yes",MAX(J29,100),0)</f>
        <v/>
      </c>
      <c r="L29" s="13" t="n">
        <v>0</v>
      </c>
      <c r="M29" s="23">
        <f>K29+L29</f>
        <v/>
      </c>
    </row>
    <row r="30">
      <c r="A30" s="31" t="n">
        <v>25</v>
      </c>
      <c r="B30" s="11" t="n"/>
      <c r="C30" s="13" t="n"/>
      <c r="D30" s="14" t="n"/>
      <c r="E30" s="14" t="n">
        <v>365</v>
      </c>
      <c r="F30" s="28">
        <f>IF(C30="","",IF(AND(C30&lt;=21000,D30&gt;=30),"Yes","No"))</f>
        <v/>
      </c>
      <c r="G30" s="32">
        <f>IF(F30="Yes",MIN(C30,$F$3),0)</f>
        <v/>
      </c>
      <c r="H30" s="32">
        <f>G30*12</f>
        <v/>
      </c>
      <c r="I30" s="32">
        <f>ROUND(H30*$B$3,0)</f>
        <v/>
      </c>
      <c r="J30" s="32">
        <f>IF(E30&gt;0,ROUND(I30*(D30/E30),0),0)</f>
        <v/>
      </c>
      <c r="K30" s="33">
        <f>IF(F30="Yes",MAX(J30,100),0)</f>
        <v/>
      </c>
      <c r="L30" s="13" t="n">
        <v>0</v>
      </c>
      <c r="M30" s="23">
        <f>K30+L30</f>
        <v/>
      </c>
    </row>
    <row r="31">
      <c r="A31" s="35" t="inlineStr">
        <is>
          <t>TOTAL BONUS LIABILITY</t>
        </is>
      </c>
      <c r="K31" s="33">
        <f>SUM(K6:K30)</f>
        <v/>
      </c>
      <c r="L31" s="36">
        <f>SUM(L6:L30)</f>
        <v/>
      </c>
      <c r="M31" s="37">
        <f>SUM(M6:M30)</f>
        <v/>
      </c>
    </row>
    <row r="33">
      <c r="A33" s="3" t="inlineStr">
        <is>
          <t>Summary:</t>
        </is>
      </c>
    </row>
    <row r="34">
      <c r="A34" s="4" t="inlineStr">
        <is>
          <t>Employees entered:</t>
        </is>
      </c>
      <c r="C34" s="5">
        <f>COUNTA(B6:B30)</f>
        <v/>
      </c>
    </row>
    <row r="35">
      <c r="A35" s="4" t="inlineStr">
        <is>
          <t>Eligible for bonus:</t>
        </is>
      </c>
      <c r="C35" s="5">
        <f>COUNTIF(F6:F30,"Yes")</f>
        <v/>
      </c>
    </row>
    <row r="36">
      <c r="A36" s="4" t="inlineStr">
        <is>
          <t>Not eligible:</t>
        </is>
      </c>
      <c r="C36" s="5">
        <f>COUNTIF(F6:F30,"No")</f>
        <v/>
      </c>
    </row>
    <row r="38">
      <c r="A38" s="6" t="inlineStr">
        <is>
          <t>Powered by Attendo (formerly Petpooja Payroll) | attendohr.com | +91-72280 34343</t>
        </is>
      </c>
    </row>
  </sheetData>
  <mergeCells count="4">
    <mergeCell ref="A38:M38"/>
    <mergeCell ref="A2:N2"/>
    <mergeCell ref="A31:J31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CAF50"/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  <col width="18" customWidth="1" min="8" max="8"/>
    <col width="24" customWidth="1" min="9" max="9"/>
  </cols>
  <sheetData>
    <row r="1" ht="32" customHeight="1">
      <c r="A1" s="29" t="inlineStr">
        <is>
          <t>Performance Incentive Tracker</t>
        </is>
      </c>
    </row>
    <row r="2">
      <c r="A2" s="8" t="inlineStr">
        <is>
          <t>Track non-statutory incentives: performance bonus, sales commission, attendance bonus, festival bonus, etc.</t>
        </is>
      </c>
    </row>
    <row r="4" ht="32" customHeight="1">
      <c r="A4" s="30" t="inlineStr">
        <is>
          <t>#</t>
        </is>
      </c>
      <c r="B4" s="30" t="inlineStr">
        <is>
          <t>Employee Name</t>
        </is>
      </c>
      <c r="C4" s="30" t="inlineStr">
        <is>
          <t>Month</t>
        </is>
      </c>
      <c r="D4" s="30" t="inlineStr">
        <is>
          <t>Incentive Type</t>
        </is>
      </c>
      <c r="E4" s="30" t="inlineStr">
        <is>
          <t>Target</t>
        </is>
      </c>
      <c r="F4" s="30" t="inlineStr">
        <is>
          <t>Achieved</t>
        </is>
      </c>
      <c r="G4" s="30" t="inlineStr">
        <is>
          <t>Achievement %</t>
        </is>
      </c>
      <c r="H4" s="30" t="inlineStr">
        <is>
          <t>Incentive Amount (Rs.)</t>
        </is>
      </c>
      <c r="I4" s="30" t="inlineStr">
        <is>
          <t>Remarks</t>
        </is>
      </c>
    </row>
    <row r="5">
      <c r="A5" s="31" t="n">
        <v>1</v>
      </c>
      <c r="B5" s="11" t="inlineStr">
        <is>
          <t>Rahul Verma</t>
        </is>
      </c>
      <c r="C5" s="11" t="inlineStr">
        <is>
          <t>Jun</t>
        </is>
      </c>
      <c r="D5" s="11" t="inlineStr">
        <is>
          <t>Sales Commission</t>
        </is>
      </c>
      <c r="E5" s="13" t="n">
        <v>50000</v>
      </c>
      <c r="F5" s="13" t="n">
        <v>62000</v>
      </c>
      <c r="G5" s="38">
        <f>IF(E5&gt;0,F5/E5,"")</f>
        <v/>
      </c>
      <c r="H5" s="13" t="n">
        <v>3100</v>
      </c>
      <c r="I5" s="11" t="inlineStr">
        <is>
          <t>Exceeded target by 24%</t>
        </is>
      </c>
    </row>
    <row r="6">
      <c r="A6" s="34" t="n">
        <v>2</v>
      </c>
      <c r="B6" s="11" t="inlineStr">
        <is>
          <t>Neha Singh</t>
        </is>
      </c>
      <c r="C6" s="11" t="inlineStr">
        <is>
          <t>Jun</t>
        </is>
      </c>
      <c r="D6" s="11" t="inlineStr">
        <is>
          <t>Attendance Bonus</t>
        </is>
      </c>
      <c r="E6" s="13" t="n">
        <v>26</v>
      </c>
      <c r="F6" s="13" t="n">
        <v>26</v>
      </c>
      <c r="G6" s="38">
        <f>IF(E6&gt;0,F6/E6,"")</f>
        <v/>
      </c>
      <c r="H6" s="13" t="n">
        <v>1000</v>
      </c>
      <c r="I6" s="11" t="inlineStr">
        <is>
          <t>100% attendance</t>
        </is>
      </c>
    </row>
    <row r="7">
      <c r="A7" s="31" t="n">
        <v>3</v>
      </c>
      <c r="B7" s="11" t="inlineStr">
        <is>
          <t>Rahul Verma</t>
        </is>
      </c>
      <c r="C7" s="11" t="inlineStr">
        <is>
          <t>Jul</t>
        </is>
      </c>
      <c r="D7" s="11" t="inlineStr">
        <is>
          <t>Quarterly Target</t>
        </is>
      </c>
      <c r="E7" s="13" t="n">
        <v>150000</v>
      </c>
      <c r="F7" s="13" t="n">
        <v>135000</v>
      </c>
      <c r="G7" s="38">
        <f>IF(E7&gt;0,F7/E7,"")</f>
        <v/>
      </c>
      <c r="H7" s="13" t="n">
        <v>2000</v>
      </c>
      <c r="I7" s="11" t="inlineStr">
        <is>
          <t>90% of Q1 target</t>
        </is>
      </c>
    </row>
    <row r="8">
      <c r="A8" s="34" t="n">
        <v>4</v>
      </c>
      <c r="B8" s="11" t="inlineStr">
        <is>
          <t>Sita Patel</t>
        </is>
      </c>
      <c r="C8" s="11" t="inlineStr">
        <is>
          <t>Aug</t>
        </is>
      </c>
      <c r="D8" s="11" t="inlineStr">
        <is>
          <t>Festival Bonus</t>
        </is>
      </c>
      <c r="E8" s="13" t="n">
        <v>0</v>
      </c>
      <c r="F8" s="13" t="n">
        <v>0</v>
      </c>
      <c r="G8" s="38">
        <f>IF(E8&gt;0,F8/E8,"")</f>
        <v/>
      </c>
      <c r="H8" s="13" t="n">
        <v>2000</v>
      </c>
      <c r="I8" s="11" t="inlineStr">
        <is>
          <t>Diwali advance</t>
        </is>
      </c>
    </row>
    <row r="9">
      <c r="A9" s="31" t="n">
        <v>5</v>
      </c>
      <c r="B9" s="11" t="n"/>
      <c r="C9" s="11" t="n"/>
      <c r="D9" s="11" t="n"/>
      <c r="E9" s="13" t="n"/>
      <c r="F9" s="13" t="n"/>
      <c r="G9" s="38">
        <f>IF(E9&gt;0,F9/E9,"")</f>
        <v/>
      </c>
      <c r="H9" s="13" t="n"/>
      <c r="I9" s="11" t="n"/>
    </row>
    <row r="10">
      <c r="A10" s="34" t="n">
        <v>6</v>
      </c>
      <c r="B10" s="11" t="n"/>
      <c r="C10" s="11" t="n"/>
      <c r="D10" s="11" t="n"/>
      <c r="E10" s="13" t="n"/>
      <c r="F10" s="13" t="n"/>
      <c r="G10" s="38">
        <f>IF(E10&gt;0,F10/E10,"")</f>
        <v/>
      </c>
      <c r="H10" s="13" t="n"/>
      <c r="I10" s="11" t="n"/>
    </row>
    <row r="11">
      <c r="A11" s="31" t="n">
        <v>7</v>
      </c>
      <c r="B11" s="11" t="n"/>
      <c r="C11" s="11" t="n"/>
      <c r="D11" s="11" t="n"/>
      <c r="E11" s="13" t="n"/>
      <c r="F11" s="13" t="n"/>
      <c r="G11" s="38">
        <f>IF(E11&gt;0,F11/E11,"")</f>
        <v/>
      </c>
      <c r="H11" s="13" t="n"/>
      <c r="I11" s="11" t="n"/>
    </row>
    <row r="12">
      <c r="A12" s="34" t="n">
        <v>8</v>
      </c>
      <c r="B12" s="11" t="n"/>
      <c r="C12" s="11" t="n"/>
      <c r="D12" s="11" t="n"/>
      <c r="E12" s="13" t="n"/>
      <c r="F12" s="13" t="n"/>
      <c r="G12" s="38">
        <f>IF(E12&gt;0,F12/E12,"")</f>
        <v/>
      </c>
      <c r="H12" s="13" t="n"/>
      <c r="I12" s="11" t="n"/>
    </row>
    <row r="13">
      <c r="A13" s="31" t="n">
        <v>9</v>
      </c>
      <c r="B13" s="11" t="n"/>
      <c r="C13" s="11" t="n"/>
      <c r="D13" s="11" t="n"/>
      <c r="E13" s="13" t="n"/>
      <c r="F13" s="13" t="n"/>
      <c r="G13" s="38">
        <f>IF(E13&gt;0,F13/E13,"")</f>
        <v/>
      </c>
      <c r="H13" s="13" t="n"/>
      <c r="I13" s="11" t="n"/>
    </row>
    <row r="14">
      <c r="A14" s="34" t="n">
        <v>10</v>
      </c>
      <c r="B14" s="11" t="n"/>
      <c r="C14" s="11" t="n"/>
      <c r="D14" s="11" t="n"/>
      <c r="E14" s="13" t="n"/>
      <c r="F14" s="13" t="n"/>
      <c r="G14" s="38">
        <f>IF(E14&gt;0,F14/E14,"")</f>
        <v/>
      </c>
      <c r="H14" s="13" t="n"/>
      <c r="I14" s="11" t="n"/>
    </row>
    <row r="15">
      <c r="A15" s="31" t="n">
        <v>11</v>
      </c>
      <c r="B15" s="11" t="n"/>
      <c r="C15" s="11" t="n"/>
      <c r="D15" s="11" t="n"/>
      <c r="E15" s="13" t="n"/>
      <c r="F15" s="13" t="n"/>
      <c r="G15" s="38">
        <f>IF(E15&gt;0,F15/E15,"")</f>
        <v/>
      </c>
      <c r="H15" s="13" t="n"/>
      <c r="I15" s="11" t="n"/>
    </row>
    <row r="16">
      <c r="A16" s="34" t="n">
        <v>12</v>
      </c>
      <c r="B16" s="11" t="n"/>
      <c r="C16" s="11" t="n"/>
      <c r="D16" s="11" t="n"/>
      <c r="E16" s="13" t="n"/>
      <c r="F16" s="13" t="n"/>
      <c r="G16" s="38">
        <f>IF(E16&gt;0,F16/E16,"")</f>
        <v/>
      </c>
      <c r="H16" s="13" t="n"/>
      <c r="I16" s="11" t="n"/>
    </row>
    <row r="17">
      <c r="A17" s="31" t="n">
        <v>13</v>
      </c>
      <c r="B17" s="11" t="n"/>
      <c r="C17" s="11" t="n"/>
      <c r="D17" s="11" t="n"/>
      <c r="E17" s="13" t="n"/>
      <c r="F17" s="13" t="n"/>
      <c r="G17" s="38">
        <f>IF(E17&gt;0,F17/E17,"")</f>
        <v/>
      </c>
      <c r="H17" s="13" t="n"/>
      <c r="I17" s="11" t="n"/>
    </row>
    <row r="18">
      <c r="A18" s="34" t="n">
        <v>14</v>
      </c>
      <c r="B18" s="11" t="n"/>
      <c r="C18" s="11" t="n"/>
      <c r="D18" s="11" t="n"/>
      <c r="E18" s="13" t="n"/>
      <c r="F18" s="13" t="n"/>
      <c r="G18" s="38">
        <f>IF(E18&gt;0,F18/E18,"")</f>
        <v/>
      </c>
      <c r="H18" s="13" t="n"/>
      <c r="I18" s="11" t="n"/>
    </row>
    <row r="19">
      <c r="A19" s="31" t="n">
        <v>15</v>
      </c>
      <c r="B19" s="11" t="n"/>
      <c r="C19" s="11" t="n"/>
      <c r="D19" s="11" t="n"/>
      <c r="E19" s="13" t="n"/>
      <c r="F19" s="13" t="n"/>
      <c r="G19" s="38">
        <f>IF(E19&gt;0,F19/E19,"")</f>
        <v/>
      </c>
      <c r="H19" s="13" t="n"/>
      <c r="I19" s="11" t="n"/>
    </row>
    <row r="20">
      <c r="A20" s="34" t="n">
        <v>16</v>
      </c>
      <c r="B20" s="11" t="n"/>
      <c r="C20" s="11" t="n"/>
      <c r="D20" s="11" t="n"/>
      <c r="E20" s="13" t="n"/>
      <c r="F20" s="13" t="n"/>
      <c r="G20" s="38">
        <f>IF(E20&gt;0,F20/E20,"")</f>
        <v/>
      </c>
      <c r="H20" s="13" t="n"/>
      <c r="I20" s="11" t="n"/>
    </row>
    <row r="21">
      <c r="A21" s="31" t="n">
        <v>17</v>
      </c>
      <c r="B21" s="11" t="n"/>
      <c r="C21" s="11" t="n"/>
      <c r="D21" s="11" t="n"/>
      <c r="E21" s="13" t="n"/>
      <c r="F21" s="13" t="n"/>
      <c r="G21" s="38">
        <f>IF(E21&gt;0,F21/E21,"")</f>
        <v/>
      </c>
      <c r="H21" s="13" t="n"/>
      <c r="I21" s="11" t="n"/>
    </row>
    <row r="22">
      <c r="A22" s="34" t="n">
        <v>18</v>
      </c>
      <c r="B22" s="11" t="n"/>
      <c r="C22" s="11" t="n"/>
      <c r="D22" s="11" t="n"/>
      <c r="E22" s="13" t="n"/>
      <c r="F22" s="13" t="n"/>
      <c r="G22" s="38">
        <f>IF(E22&gt;0,F22/E22,"")</f>
        <v/>
      </c>
      <c r="H22" s="13" t="n"/>
      <c r="I22" s="11" t="n"/>
    </row>
    <row r="23">
      <c r="A23" s="31" t="n">
        <v>19</v>
      </c>
      <c r="B23" s="11" t="n"/>
      <c r="C23" s="11" t="n"/>
      <c r="D23" s="11" t="n"/>
      <c r="E23" s="13" t="n"/>
      <c r="F23" s="13" t="n"/>
      <c r="G23" s="38">
        <f>IF(E23&gt;0,F23/E23,"")</f>
        <v/>
      </c>
      <c r="H23" s="13" t="n"/>
      <c r="I23" s="11" t="n"/>
    </row>
    <row r="24">
      <c r="A24" s="34" t="n">
        <v>20</v>
      </c>
      <c r="B24" s="11" t="n"/>
      <c r="C24" s="11" t="n"/>
      <c r="D24" s="11" t="n"/>
      <c r="E24" s="13" t="n"/>
      <c r="F24" s="13" t="n"/>
      <c r="G24" s="38">
        <f>IF(E24&gt;0,F24/E24,"")</f>
        <v/>
      </c>
      <c r="H24" s="13" t="n"/>
      <c r="I24" s="11" t="n"/>
    </row>
    <row r="25">
      <c r="A25" s="31" t="n">
        <v>21</v>
      </c>
      <c r="B25" s="11" t="n"/>
      <c r="C25" s="11" t="n"/>
      <c r="D25" s="11" t="n"/>
      <c r="E25" s="13" t="n"/>
      <c r="F25" s="13" t="n"/>
      <c r="G25" s="38">
        <f>IF(E25&gt;0,F25/E25,"")</f>
        <v/>
      </c>
      <c r="H25" s="13" t="n"/>
      <c r="I25" s="11" t="n"/>
    </row>
    <row r="26">
      <c r="A26" s="34" t="n">
        <v>22</v>
      </c>
      <c r="B26" s="11" t="n"/>
      <c r="C26" s="11" t="n"/>
      <c r="D26" s="11" t="n"/>
      <c r="E26" s="13" t="n"/>
      <c r="F26" s="13" t="n"/>
      <c r="G26" s="38">
        <f>IF(E26&gt;0,F26/E26,"")</f>
        <v/>
      </c>
      <c r="H26" s="13" t="n"/>
      <c r="I26" s="11" t="n"/>
    </row>
    <row r="27">
      <c r="A27" s="31" t="n">
        <v>23</v>
      </c>
      <c r="B27" s="11" t="n"/>
      <c r="C27" s="11" t="n"/>
      <c r="D27" s="11" t="n"/>
      <c r="E27" s="13" t="n"/>
      <c r="F27" s="13" t="n"/>
      <c r="G27" s="38">
        <f>IF(E27&gt;0,F27/E27,"")</f>
        <v/>
      </c>
      <c r="H27" s="13" t="n"/>
      <c r="I27" s="11" t="n"/>
    </row>
    <row r="28">
      <c r="A28" s="34" t="n">
        <v>24</v>
      </c>
      <c r="B28" s="11" t="n"/>
      <c r="C28" s="11" t="n"/>
      <c r="D28" s="11" t="n"/>
      <c r="E28" s="13" t="n"/>
      <c r="F28" s="13" t="n"/>
      <c r="G28" s="38">
        <f>IF(E28&gt;0,F28/E28,"")</f>
        <v/>
      </c>
      <c r="H28" s="13" t="n"/>
      <c r="I28" s="11" t="n"/>
    </row>
    <row r="29">
      <c r="A29" s="31" t="n">
        <v>25</v>
      </c>
      <c r="B29" s="11" t="n"/>
      <c r="C29" s="11" t="n"/>
      <c r="D29" s="11" t="n"/>
      <c r="E29" s="13" t="n"/>
      <c r="F29" s="13" t="n"/>
      <c r="G29" s="38">
        <f>IF(E29&gt;0,F29/E29,"")</f>
        <v/>
      </c>
      <c r="H29" s="13" t="n"/>
      <c r="I29" s="11" t="n"/>
    </row>
    <row r="30">
      <c r="A30" s="34" t="n">
        <v>26</v>
      </c>
      <c r="B30" s="11" t="n"/>
      <c r="C30" s="11" t="n"/>
      <c r="D30" s="11" t="n"/>
      <c r="E30" s="13" t="n"/>
      <c r="F30" s="13" t="n"/>
      <c r="G30" s="38">
        <f>IF(E30&gt;0,F30/E30,"")</f>
        <v/>
      </c>
      <c r="H30" s="13" t="n"/>
      <c r="I30" s="11" t="n"/>
    </row>
    <row r="31">
      <c r="A31" s="31" t="n">
        <v>27</v>
      </c>
      <c r="B31" s="11" t="n"/>
      <c r="C31" s="11" t="n"/>
      <c r="D31" s="11" t="n"/>
      <c r="E31" s="13" t="n"/>
      <c r="F31" s="13" t="n"/>
      <c r="G31" s="38">
        <f>IF(E31&gt;0,F31/E31,"")</f>
        <v/>
      </c>
      <c r="H31" s="13" t="n"/>
      <c r="I31" s="11" t="n"/>
    </row>
    <row r="32">
      <c r="A32" s="34" t="n">
        <v>28</v>
      </c>
      <c r="B32" s="11" t="n"/>
      <c r="C32" s="11" t="n"/>
      <c r="D32" s="11" t="n"/>
      <c r="E32" s="13" t="n"/>
      <c r="F32" s="13" t="n"/>
      <c r="G32" s="38">
        <f>IF(E32&gt;0,F32/E32,"")</f>
        <v/>
      </c>
      <c r="H32" s="13" t="n"/>
      <c r="I32" s="11" t="n"/>
    </row>
    <row r="33">
      <c r="A33" s="31" t="n">
        <v>29</v>
      </c>
      <c r="B33" s="11" t="n"/>
      <c r="C33" s="11" t="n"/>
      <c r="D33" s="11" t="n"/>
      <c r="E33" s="13" t="n"/>
      <c r="F33" s="13" t="n"/>
      <c r="G33" s="38">
        <f>IF(E33&gt;0,F33/E33,"")</f>
        <v/>
      </c>
      <c r="H33" s="13" t="n"/>
      <c r="I33" s="11" t="n"/>
    </row>
    <row r="34">
      <c r="A34" s="34" t="n">
        <v>30</v>
      </c>
      <c r="B34" s="11" t="n"/>
      <c r="C34" s="11" t="n"/>
      <c r="D34" s="11" t="n"/>
      <c r="E34" s="13" t="n"/>
      <c r="F34" s="13" t="n"/>
      <c r="G34" s="38">
        <f>IF(E34&gt;0,F34/E34,"")</f>
        <v/>
      </c>
      <c r="H34" s="13" t="n"/>
      <c r="I34" s="11" t="n"/>
    </row>
    <row r="35">
      <c r="A35" s="35" t="inlineStr">
        <is>
          <t>TOTAL INCENTIVES PAID</t>
        </is>
      </c>
      <c r="H35" s="37">
        <f>SUM(H5:H34)</f>
        <v/>
      </c>
    </row>
    <row r="37">
      <c r="A37" s="6" t="inlineStr">
        <is>
          <t>Powered by Attendo (formerly Petpooja Payroll) | attendohr.com | +91-72280 34343</t>
        </is>
      </c>
    </row>
  </sheetData>
  <mergeCells count="4">
    <mergeCell ref="A37:I37"/>
    <mergeCell ref="A1:J1"/>
    <mergeCell ref="A35:G35"/>
    <mergeCell ref="A2:J2"/>
  </mergeCells>
  <dataValidations count="2">
    <dataValidation sqref="D5 D6 D7 D8 D9 D10 D11 D12 D13 D14 D15 D16 D17 D18 D19 D20 D21 D22 D23 D24 D25 D26 D27 D28 D29 D30 D31 D32 D33 D34" showDropDown="0" showInputMessage="0" showErrorMessage="0" allowBlank="1" type="list">
      <formula1>"Performance Bonus,Sales Commission,Attendance Bonus,Festival Bonus,Referral Bonus,Overtime Incentive,Quarterly Target,Annual Target,Other"</formula1>
    </dataValidation>
    <dataValidation sqref="C5 C6 C7 C8 C9 C10 C11 C12 C13 C14 C15 C16 C17 C18 C19 C20 C21 C22 C23 C24 C25 C26 C27 C28 C29 C30 C31 C32 C33 C34" showDropDown="0" showInputMessage="0" showErrorMessage="0" allowBlank="1" type="list">
      <formula1>"Apr,May,Jun,Jul,Aug,Sep,Oct,Nov,Dec,Jan,Feb,Mar,Q1,Q2,Q3,Q4,Annual"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E9E9E"/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</cols>
  <sheetData>
    <row r="1" ht="36" customHeight="1">
      <c r="A1" s="7" t="inlineStr">
        <is>
          <t>Bonus: Quick Reference Guide</t>
        </is>
      </c>
    </row>
    <row r="2">
      <c r="A2" s="8" t="inlineStr">
        <is>
          <t>Payment of Bonus Act, 1965 (as amended in 2015)</t>
        </is>
      </c>
    </row>
    <row r="4">
      <c r="A4" s="3" t="inlineStr">
        <is>
          <t>ELIGIBILITY &amp; APPLICABILITY</t>
        </is>
      </c>
    </row>
    <row r="5">
      <c r="A5" s="39" t="inlineStr">
        <is>
          <t>Rule</t>
        </is>
      </c>
      <c r="B5" s="39" t="inlineStr">
        <is>
          <t>Details</t>
        </is>
      </c>
      <c r="C5" s="39" t="inlineStr">
        <is>
          <t>Legal Reference</t>
        </is>
      </c>
    </row>
    <row r="6" ht="36" customHeight="1">
      <c r="A6" s="40" t="inlineStr">
        <is>
          <t>Applicability</t>
        </is>
      </c>
      <c r="B6" s="41" t="inlineStr">
        <is>
          <t>Every factory, and every establishment with
20 or more employees</t>
        </is>
      </c>
      <c r="C6" s="42" t="inlineStr">
        <is>
          <t>Section 1(3)</t>
        </is>
      </c>
    </row>
    <row r="7" ht="36" customHeight="1">
      <c r="A7" s="12" t="inlineStr">
        <is>
          <t>Continuation</t>
        </is>
      </c>
      <c r="B7" s="43" t="inlineStr">
        <is>
          <t>Once applicable, continues even if employee
count drops below 20</t>
        </is>
      </c>
      <c r="C7" s="44" t="inlineStr">
        <is>
          <t>Proviso to Section 1(3)</t>
        </is>
      </c>
    </row>
    <row r="8" ht="36" customHeight="1">
      <c r="A8" s="40" t="inlineStr">
        <is>
          <t>Eligible employees</t>
        </is>
      </c>
      <c r="B8" s="41" t="inlineStr">
        <is>
          <t>Salary (Basic + DA) up to Rs.21,000/month</t>
        </is>
      </c>
      <c r="C8" s="42" t="inlineStr">
        <is>
          <t>Section 8, amended 2015</t>
        </is>
      </c>
    </row>
    <row r="9" ht="36" customHeight="1">
      <c r="A9" s="12" t="inlineStr">
        <is>
          <t>Minimum days</t>
        </is>
      </c>
      <c r="B9" s="43" t="inlineStr">
        <is>
          <t>Must have worked at least 30 days in the
accounting year</t>
        </is>
      </c>
      <c r="C9" s="44" t="inlineStr">
        <is>
          <t>Section 8</t>
        </is>
      </c>
    </row>
    <row r="10" ht="36" customHeight="1">
      <c r="A10" s="40" t="inlineStr">
        <is>
          <t>Disqualification</t>
        </is>
      </c>
      <c r="B10" s="41" t="inlineStr">
        <is>
          <t>Fraud, riotous/violent behaviour, theft,
misappropriation, or sabotage</t>
        </is>
      </c>
      <c r="C10" s="42" t="inlineStr">
        <is>
          <t>Section 9</t>
        </is>
      </c>
    </row>
    <row r="11" ht="36" customHeight="1">
      <c r="A11" s="12" t="inlineStr">
        <is>
          <t>New establishments</t>
        </is>
      </c>
      <c r="B11" s="43" t="inlineStr">
        <is>
          <t>Bonus linked to profits applies only from
the year of first profit. Minimum bonus always payable.</t>
        </is>
      </c>
      <c r="C11" s="44" t="inlineStr">
        <is>
          <t>Section 16</t>
        </is>
      </c>
    </row>
    <row r="13">
      <c r="A13" s="3" t="inlineStr">
        <is>
          <t>BONUS RATES &amp; CEILINGS</t>
        </is>
      </c>
    </row>
    <row r="14">
      <c r="A14" s="39" t="inlineStr">
        <is>
          <t>Parameter</t>
        </is>
      </c>
      <c r="B14" s="39" t="inlineStr">
        <is>
          <t>Value</t>
        </is>
      </c>
      <c r="C14" s="39" t="inlineStr">
        <is>
          <t>Legal Reference</t>
        </is>
      </c>
    </row>
    <row r="15" ht="32" customHeight="1">
      <c r="A15" s="40" t="inlineStr">
        <is>
          <t>Minimum bonus</t>
        </is>
      </c>
      <c r="B15" s="41" t="inlineStr">
        <is>
          <t>8.33% of salary or Rs.100 (whichever is higher)</t>
        </is>
      </c>
      <c r="C15" s="42" t="inlineStr">
        <is>
          <t>Section 10</t>
        </is>
      </c>
    </row>
    <row r="16" ht="32" customHeight="1">
      <c r="A16" s="12" t="inlineStr">
        <is>
          <t>Maximum bonus</t>
        </is>
      </c>
      <c r="B16" s="43" t="inlineStr">
        <is>
          <t>20% of salary</t>
        </is>
      </c>
      <c r="C16" s="44" t="inlineStr">
        <is>
          <t>Section 11</t>
        </is>
      </c>
    </row>
    <row r="17" ht="32" customHeight="1">
      <c r="A17" s="40" t="inlineStr">
        <is>
          <t>Eligibility ceiling</t>
        </is>
      </c>
      <c r="B17" s="41" t="inlineStr">
        <is>
          <t>Rs.21,000/month (Basic + DA)</t>
        </is>
      </c>
      <c r="C17" s="42" t="inlineStr">
        <is>
          <t>Section 8, amended 2015</t>
        </is>
      </c>
    </row>
    <row r="18" ht="32" customHeight="1">
      <c r="A18" s="12" t="inlineStr">
        <is>
          <t>Calculation ceiling</t>
        </is>
      </c>
      <c r="B18" s="43" t="inlineStr">
        <is>
          <t>Rs.7,000/month or minimum wage (whichever
is higher)</t>
        </is>
      </c>
      <c r="C18" s="44" t="inlineStr">
        <is>
          <t>Section 12, amended 2015</t>
        </is>
      </c>
    </row>
    <row r="19" ht="32" customHeight="1">
      <c r="A19" s="40" t="inlineStr">
        <is>
          <t>Allocable surplus</t>
        </is>
      </c>
      <c r="B19" s="41" t="inlineStr">
        <is>
          <t>67% of available surplus for companies
(60% for banking companies and non-corporate employers)</t>
        </is>
      </c>
      <c r="C19" s="42" t="inlineStr">
        <is>
          <t>Section 2(4)</t>
        </is>
      </c>
    </row>
    <row r="21">
      <c r="A21" s="3" t="inlineStr">
        <is>
          <t>KEY TIMELINES &amp; PENALTIES</t>
        </is>
      </c>
    </row>
    <row r="22">
      <c r="A22" s="39" t="inlineStr">
        <is>
          <t>Event</t>
        </is>
      </c>
      <c r="B22" s="39" t="inlineStr">
        <is>
          <t>Details</t>
        </is>
      </c>
      <c r="C22" s="39" t="inlineStr">
        <is>
          <t>Reference</t>
        </is>
      </c>
    </row>
    <row r="23" ht="36" customHeight="1">
      <c r="A23" s="12" t="inlineStr">
        <is>
          <t>Payment deadline</t>
        </is>
      </c>
      <c r="B23" s="43" t="inlineStr">
        <is>
          <t>Within 8 months of closing of accounting year</t>
        </is>
      </c>
      <c r="C23" s="44" t="inlineStr">
        <is>
          <t>Section 19</t>
        </is>
      </c>
    </row>
    <row r="24" ht="36" customHeight="1">
      <c r="A24" s="12" t="inlineStr">
        <is>
          <t>For April-March FY</t>
        </is>
      </c>
      <c r="B24" s="43" t="inlineStr">
        <is>
          <t>Bonus must be paid by 30-Nov of the same year</t>
        </is>
      </c>
      <c r="C24" s="44" t="inlineStr">
        <is>
          <t>Section 19</t>
        </is>
      </c>
    </row>
    <row r="25" ht="36" customHeight="1">
      <c r="A25" s="12" t="inlineStr">
        <is>
          <t>Penalty: non-payment</t>
        </is>
      </c>
      <c r="B25" s="43" t="inlineStr">
        <is>
          <t>Imprisonment up to 6 months, or fine up to
Rs.1,000, or both</t>
        </is>
      </c>
      <c r="C25" s="44" t="inlineStr">
        <is>
          <t>Section 28</t>
        </is>
      </c>
    </row>
    <row r="26" ht="36" customHeight="1">
      <c r="A26" s="12" t="inlineStr">
        <is>
          <t>Penalty: false records</t>
        </is>
      </c>
      <c r="B26" s="43" t="inlineStr">
        <is>
          <t>Imprisonment up to 6 months, or fine up to
Rs.1,000, or both</t>
        </is>
      </c>
      <c r="C26" s="44" t="inlineStr">
        <is>
          <t>Section 28</t>
        </is>
      </c>
    </row>
    <row r="28">
      <c r="A28" s="3" t="inlineStr">
        <is>
          <t>2015 AMENDMENT CHANGES</t>
        </is>
      </c>
    </row>
    <row r="29">
      <c r="A29" s="39" t="inlineStr">
        <is>
          <t>Parameter</t>
        </is>
      </c>
      <c r="B29" s="39" t="inlineStr">
        <is>
          <t>Before 2015</t>
        </is>
      </c>
      <c r="C29" s="39" t="inlineStr">
        <is>
          <t>After 2015 Amendment</t>
        </is>
      </c>
    </row>
    <row r="30">
      <c r="A30" s="40" t="inlineStr">
        <is>
          <t>Eligibility ceiling</t>
        </is>
      </c>
      <c r="B30" s="42" t="inlineStr">
        <is>
          <t>Rs.10,000/month</t>
        </is>
      </c>
      <c r="C30" s="42" t="inlineStr">
        <is>
          <t>Rs.21,000/month</t>
        </is>
      </c>
    </row>
    <row r="31">
      <c r="A31" s="12" t="inlineStr">
        <is>
          <t>Calculation ceiling</t>
        </is>
      </c>
      <c r="B31" s="44" t="inlineStr">
        <is>
          <t>Rs.3,500/month</t>
        </is>
      </c>
      <c r="C31" s="44" t="inlineStr">
        <is>
          <t>Rs.7,000/month</t>
        </is>
      </c>
    </row>
    <row r="32">
      <c r="A32" s="40" t="inlineStr">
        <is>
          <t>Effective date</t>
        </is>
      </c>
      <c r="B32" s="42" t="inlineStr"/>
      <c r="C32" s="42" t="inlineStr">
        <is>
          <t>01-Apr-2014 (retrospective)</t>
        </is>
      </c>
    </row>
    <row r="34">
      <c r="A34" s="3" t="inlineStr">
        <is>
          <t>SET-ON AND SET-OFF (Sections 15 &amp; 16)</t>
        </is>
      </c>
    </row>
    <row r="35" ht="80" customHeight="1">
      <c r="A35" s="43" t="inlineStr">
        <is>
          <t>When allocable surplus exceeds the maximum bonus (20%), the excess is 'set on' and carried forward. In years when the surplus is below minimum bonus (8.33%), the employer can 'set off' against the previously set-on amount. Set-on and set-off can be carried forward for up to 4 accounting years.
This mechanism ensures bonus payments are smoothed across profitable and unprofitable years. However, minimum bonus (8.33%) is always payable regardless of profits.</t>
        </is>
      </c>
    </row>
    <row r="36"/>
    <row r="37"/>
    <row r="39">
      <c r="A39" s="6" t="inlineStr">
        <is>
          <t>Powered by Attendo (formerly Petpooja Payroll) | attendohr.com | +91-72280 34343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9B7"/>
  <mergeCells count="4">
    <mergeCell ref="A1:D1"/>
    <mergeCell ref="A39:C39"/>
    <mergeCell ref="A2:D2"/>
    <mergeCell ref="A35:C3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E9E9E"/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2" customWidth="1" min="1" max="1"/>
    <col width="34" customWidth="1" min="2" max="2"/>
    <col width="16" customWidth="1" min="3" max="3"/>
    <col width="36" customWidth="1" min="4" max="4"/>
  </cols>
  <sheetData>
    <row r="1" ht="30" customHeight="1">
      <c r="A1" s="45" t="inlineStr">
        <is>
          <t>Example: Rahul Verma, Senior Cook, FY 2025-26</t>
        </is>
      </c>
    </row>
    <row r="2">
      <c r="A2" s="6" t="inlineStr">
        <is>
          <t>Monthly Salary (Basic+DA): Rs.18,000 | Days Worked: 320 of 365 | Bonus: 8.33% | Statutory Bonus: Rs.6,134</t>
        </is>
      </c>
    </row>
    <row r="4">
      <c r="A4" s="3" t="inlineStr">
        <is>
          <t>STEP-BY-STEP BONUS CALCULATION</t>
        </is>
      </c>
    </row>
    <row r="5">
      <c r="A5" s="46" t="inlineStr">
        <is>
          <t>Step</t>
        </is>
      </c>
      <c r="B5" s="46" t="inlineStr">
        <is>
          <t>Calculation</t>
        </is>
      </c>
      <c r="C5" s="46" t="inlineStr">
        <is>
          <t>Amount (Rs.)</t>
        </is>
      </c>
      <c r="D5" s="46" t="inlineStr">
        <is>
          <t>Notes</t>
        </is>
      </c>
    </row>
    <row r="6">
      <c r="A6" s="42" t="inlineStr">
        <is>
          <t>1. Eligibility check</t>
        </is>
      </c>
      <c r="B6" s="42" t="inlineStr">
        <is>
          <t>Salary Rs.18,000 &lt;= Rs.21,000</t>
        </is>
      </c>
      <c r="C6" s="47" t="inlineStr"/>
      <c r="D6" s="48" t="inlineStr">
        <is>
          <t>Eligible (Section 8)</t>
        </is>
      </c>
    </row>
    <row r="7">
      <c r="A7" s="44" t="inlineStr">
        <is>
          <t>2. Days check</t>
        </is>
      </c>
      <c r="B7" s="44" t="inlineStr">
        <is>
          <t>320 days &gt;= 30 days</t>
        </is>
      </c>
      <c r="C7" s="49" t="inlineStr"/>
      <c r="D7" s="50" t="inlineStr">
        <is>
          <t>Meets minimum (Section 8)</t>
        </is>
      </c>
    </row>
    <row r="8">
      <c r="A8" s="42" t="inlineStr">
        <is>
          <t>3. Calculation ceiling</t>
        </is>
      </c>
      <c r="B8" s="42" t="inlineStr">
        <is>
          <t>MIN(Rs.18,000, Rs.7,000)</t>
        </is>
      </c>
      <c r="C8" s="51" t="n">
        <v>7000</v>
      </c>
      <c r="D8" s="48" t="inlineStr">
        <is>
          <t>Section 12: lower of salary or ceiling</t>
        </is>
      </c>
    </row>
    <row r="9">
      <c r="A9" s="44" t="inlineStr">
        <is>
          <t>4. Annual calc salary</t>
        </is>
      </c>
      <c r="B9" s="44" t="inlineStr">
        <is>
          <t>Rs.7,000 x 12</t>
        </is>
      </c>
      <c r="C9" s="52" t="n">
        <v>84000</v>
      </c>
      <c r="D9" s="50" t="inlineStr">
        <is>
          <t>Monthly ceiling x 12 months</t>
        </is>
      </c>
    </row>
    <row r="10">
      <c r="A10" s="42" t="inlineStr">
        <is>
          <t>5. Gross bonus (8.33%)</t>
        </is>
      </c>
      <c r="B10" s="42" t="inlineStr">
        <is>
          <t>Rs.84,000 x 8.33%</t>
        </is>
      </c>
      <c r="C10" s="51" t="n">
        <v>6997</v>
      </c>
      <c r="D10" s="48" t="inlineStr">
        <is>
          <t>Minimum bonus rate</t>
        </is>
      </c>
    </row>
    <row r="11">
      <c r="A11" s="44" t="inlineStr">
        <is>
          <t>6. Pro-rata adjustment</t>
        </is>
      </c>
      <c r="B11" s="44" t="inlineStr">
        <is>
          <t>Rs.6,997 x (320/365)</t>
        </is>
      </c>
      <c r="C11" s="52" t="n">
        <v>6134</v>
      </c>
      <c r="D11" s="50" t="inlineStr">
        <is>
          <t>Adjusted for actual days worked</t>
        </is>
      </c>
    </row>
    <row r="12">
      <c r="A12" s="42" t="inlineStr">
        <is>
          <t>7. Minimum check</t>
        </is>
      </c>
      <c r="B12" s="42" t="inlineStr">
        <is>
          <t>MAX(Rs.6,134, Rs.100)</t>
        </is>
      </c>
      <c r="C12" s="51" t="n">
        <v>6134</v>
      </c>
      <c r="D12" s="48" t="inlineStr">
        <is>
          <t>Above Rs.100 minimum</t>
        </is>
      </c>
    </row>
    <row r="13">
      <c r="A13" s="44" t="inlineStr"/>
      <c r="B13" s="44" t="inlineStr"/>
      <c r="C13" s="49" t="inlineStr"/>
      <c r="D13" s="50" t="inlineStr"/>
    </row>
    <row r="14">
      <c r="A14" s="53" t="inlineStr">
        <is>
          <t>STATUTORY BONUS</t>
        </is>
      </c>
      <c r="B14" s="54" t="inlineStr"/>
      <c r="C14" s="55" t="n">
        <v>6134</v>
      </c>
      <c r="D14" s="56" t="inlineStr">
        <is>
          <t>Final bonus payable to Rahul</t>
        </is>
      </c>
    </row>
    <row r="15">
      <c r="A15" s="44" t="inlineStr"/>
      <c r="B15" s="44" t="inlineStr"/>
      <c r="C15" s="49" t="inlineStr"/>
      <c r="D15" s="50" t="inlineStr"/>
    </row>
    <row r="16">
      <c r="A16" s="40" t="inlineStr">
        <is>
          <t>WHAT IF SCENARIOS</t>
        </is>
      </c>
      <c r="B16" s="42" t="inlineStr"/>
      <c r="C16" s="47" t="inlineStr"/>
      <c r="D16" s="48" t="inlineStr"/>
    </row>
    <row r="17">
      <c r="A17" s="44" t="inlineStr">
        <is>
          <t>At 8.33% (minimum)</t>
        </is>
      </c>
      <c r="B17" s="44" t="inlineStr">
        <is>
          <t>Rs.84,000 x 8.33% x (320/365)</t>
        </is>
      </c>
      <c r="C17" s="52" t="n">
        <v>6134</v>
      </c>
      <c r="D17" s="50" t="inlineStr">
        <is>
          <t>Current calculation</t>
        </is>
      </c>
    </row>
    <row r="18">
      <c r="A18" s="42" t="inlineStr">
        <is>
          <t>At 12%</t>
        </is>
      </c>
      <c r="B18" s="42" t="inlineStr">
        <is>
          <t>Rs.84,000 x 12% x (320/365)</t>
        </is>
      </c>
      <c r="C18" s="51" t="n">
        <v>8837</v>
      </c>
      <c r="D18" s="48" t="inlineStr">
        <is>
          <t>Rs.2,703 more than minimum</t>
        </is>
      </c>
    </row>
    <row r="19">
      <c r="A19" s="44" t="inlineStr">
        <is>
          <t>At 20% (maximum)</t>
        </is>
      </c>
      <c r="B19" s="44" t="inlineStr">
        <is>
          <t>Rs.84,000 x 20% x (320/365)</t>
        </is>
      </c>
      <c r="C19" s="52" t="n">
        <v>14729</v>
      </c>
      <c r="D19" s="50" t="inlineStr">
        <is>
          <t>Rs.8,595 more than minimum</t>
        </is>
      </c>
    </row>
    <row r="20">
      <c r="A20" s="44" t="inlineStr"/>
      <c r="B20" s="44" t="inlineStr"/>
      <c r="C20" s="49" t="inlineStr"/>
      <c r="D20" s="50" t="inlineStr"/>
    </row>
    <row r="21">
      <c r="A21" s="12" t="inlineStr">
        <is>
          <t>FOR EMPLOYEE EARNING Rs.22,000</t>
        </is>
      </c>
      <c r="B21" s="44" t="inlineStr"/>
      <c r="C21" s="49" t="inlineStr"/>
      <c r="D21" s="50" t="inlineStr"/>
    </row>
    <row r="22">
      <c r="A22" s="42" t="inlineStr">
        <is>
          <t>Eligibility</t>
        </is>
      </c>
      <c r="B22" s="42" t="inlineStr">
        <is>
          <t>Rs.22,000 &gt; Rs.21,000 ceiling</t>
        </is>
      </c>
      <c r="C22" s="51" t="n">
        <v>0</v>
      </c>
      <c r="D22" s="48" t="inlineStr">
        <is>
          <t>NOT eligible for statutory bonus</t>
        </is>
      </c>
    </row>
    <row r="23">
      <c r="A23" s="44" t="inlineStr">
        <is>
          <t>Note</t>
        </is>
      </c>
      <c r="B23" s="44" t="inlineStr">
        <is>
          <t>Employer may pay ex-gratia voluntarily</t>
        </is>
      </c>
      <c r="C23" s="49" t="inlineStr"/>
      <c r="D23" s="50" t="inlineStr">
        <is>
          <t>Not required by law</t>
        </is>
      </c>
    </row>
    <row r="25">
      <c r="A25" s="57" t="inlineStr">
        <is>
          <t>Verification: MIN(18000,7000)=7000 x 12=84000 x 8.33%=6997 x (320/365)=6134</t>
        </is>
      </c>
    </row>
    <row r="27">
      <c r="A27" s="6" t="inlineStr">
        <is>
          <t>Powered by Attendo (formerly Petpooja Payroll) | attendohr.com | +91-72280 34343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9B7"/>
  <mergeCells count="4">
    <mergeCell ref="A1:D1"/>
    <mergeCell ref="A25:D25"/>
    <mergeCell ref="A27:D2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2026-08-18T06:39:25Z</dcterms:created>
  <dcterms:modified xmlns:dcterms="http://purl.org/dc/terms/" xmlns:xsi="http://www.w3.org/2001/XMLSchema-instance" xsi:type="dcterms:W3CDTF">2026-08-18T06:39:25Z</dcterms:modified>
</cp:coreProperties>
</file>