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Item List" sheetId="2" state="visible" r:id="rId2"/>
    <sheet xmlns:r="http://schemas.openxmlformats.org/officeDocument/2006/relationships" name="Bill" sheetId="3" state="visible" r:id="rId3"/>
    <sheet xmlns:r="http://schemas.openxmlformats.org/officeDocument/2006/relationships" name="Bill Rules" sheetId="4" state="visible" r:id="rId4"/>
    <sheet xmlns:r="http://schemas.openxmlformats.org/officeDocument/2006/relationships" name="Example Bill" sheetId="5" state="visible" r:id="rId5"/>
    <sheet xmlns:r="http://schemas.openxmlformats.org/officeDocument/2006/relationships" name="Lists" sheetId="6" state="hidden" r:id="rId6"/>
  </sheets>
  <definedNames>
    <definedName name="_xlnm.Print_Area" localSheetId="0">'Instructions'!$A$1:$D$36</definedName>
    <definedName name="_xlnm.Print_Titles" localSheetId="1">'Item List'!$5:$5</definedName>
    <definedName name="_xlnm.Print_Area" localSheetId="1">'Item List'!$A$1:$H$69</definedName>
    <definedName name="_xlnm.Print_Area" localSheetId="2">'Bill'!$A$5:$L$35</definedName>
    <definedName name="_xlnm.Print_Titles" localSheetId="3">'Bill Rules'!$5:$5</definedName>
    <definedName name="_xlnm.Print_Area" localSheetId="3">'Bill Rules'!$A$1:$E$23</definedName>
    <definedName name="_xlnm.Print_Area" localSheetId="4">'Example Bill'!$A$5:$L$35</definedName>
  </definedNames>
  <calcPr calcId="124519" fullCalcOnLoad="1"/>
</workbook>
</file>

<file path=xl/styles.xml><?xml version="1.0" encoding="utf-8"?>
<styleSheet xmlns="http://schemas.openxmlformats.org/spreadsheetml/2006/main">
  <numFmts count="7">
    <numFmt numFmtId="164" formatCode="#,##,##0.00;-#,##,##0.00;&quot;&quot;"/>
    <numFmt numFmtId="165" formatCode="DD-MMM-YYYY"/>
    <numFmt numFmtId="166" formatCode="#,##0.###"/>
    <numFmt numFmtId="167" formatCode="#,##,##0.00"/>
    <numFmt numFmtId="168" formatCode="#,##,##0.00;-#,##,##0.00;&quot;-&quot;"/>
    <numFmt numFmtId="169" formatCode="0.00;-0.00;&quot;-&quot;"/>
    <numFmt numFmtId="170" formatCode="yyyy-mm-dd"/>
  </numFmts>
  <fonts count="12">
    <font>
      <name val="Calibri"/>
      <family val="2"/>
      <color theme="1"/>
      <sz val="11"/>
      <scheme val="minor"/>
    </font>
    <font>
      <name val="Calibri"/>
      <b val="1"/>
      <color rgb="00FFFFFF"/>
      <sz val="11"/>
    </font>
    <font>
      <name val="Calibri"/>
      <color rgb="001F2937"/>
      <sz val="10"/>
    </font>
    <font>
      <name val="Calibri"/>
      <b val="1"/>
      <color rgb="001F2937"/>
      <sz val="16"/>
    </font>
    <font>
      <name val="Calibri"/>
      <i val="1"/>
      <color rgb="006B7280"/>
      <sz val="9"/>
    </font>
    <font>
      <name val="Calibri"/>
      <b val="1"/>
      <color rgb="001F2937"/>
      <sz val="10"/>
    </font>
    <font>
      <name val="Calibri"/>
      <b val="1"/>
      <color rgb="001F2937"/>
      <sz val="15"/>
    </font>
    <font>
      <name val="Calibri"/>
      <b val="1"/>
      <color rgb="001F2937"/>
      <sz val="12"/>
    </font>
    <font>
      <name val="Calibri"/>
      <b val="1"/>
      <color rgb="00FFFFFF"/>
      <sz val="12"/>
    </font>
    <font>
      <name val="Calibri"/>
      <b val="1"/>
      <color rgb="00C52031"/>
      <sz val="9"/>
    </font>
    <font>
      <name val="Calibri"/>
      <b val="1"/>
      <color rgb="0015803D"/>
      <sz val="10"/>
    </font>
    <font>
      <name val="Calibri"/>
      <b val="1"/>
      <color rgb="00C52031"/>
      <sz val="12"/>
    </font>
  </fonts>
  <fills count="7">
    <fill>
      <patternFill/>
    </fill>
    <fill>
      <patternFill patternType="gray125"/>
    </fill>
    <fill>
      <patternFill patternType="solid">
        <fgColor rgb="00C52031"/>
        <bgColor rgb="00C52031"/>
      </patternFill>
    </fill>
    <fill>
      <patternFill patternType="solid">
        <fgColor rgb="001F2937"/>
        <bgColor rgb="001F2937"/>
      </patternFill>
    </fill>
    <fill>
      <patternFill patternType="solid">
        <fgColor rgb="00FFF4C2"/>
        <bgColor rgb="00FFF4C2"/>
      </patternFill>
    </fill>
    <fill>
      <patternFill patternType="solid">
        <fgColor rgb="00F3F4F6"/>
        <bgColor rgb="00F3F4F6"/>
      </patternFill>
    </fill>
    <fill>
      <patternFill patternType="solid">
        <fgColor rgb="00F9FAFB"/>
        <bgColor rgb="00F9FAFB"/>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7">
    <xf numFmtId="0" fontId="0" fillId="0" borderId="0" pivotButton="0" quotePrefix="0" xfId="0"/>
    <xf numFmtId="0" fontId="3"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 fillId="2" borderId="0" applyAlignment="1" pivotButton="0" quotePrefix="0" xfId="0">
      <alignment horizontal="left" vertical="center" wrapText="1"/>
    </xf>
    <xf numFmtId="0" fontId="0" fillId="2" borderId="0" pivotButton="0" quotePrefix="0" xfId="0"/>
    <xf numFmtId="0" fontId="5" fillId="6" borderId="1" applyAlignment="1" pivotButton="0" quotePrefix="0" xfId="0">
      <alignment horizontal="left" vertical="top" wrapText="1"/>
    </xf>
    <xf numFmtId="0" fontId="2" fillId="0" borderId="1" applyAlignment="1" pivotButton="0" quotePrefix="0" xfId="0">
      <alignment horizontal="left" vertical="top" wrapText="1"/>
    </xf>
    <xf numFmtId="0" fontId="0" fillId="0" borderId="1" pivotButton="0" quotePrefix="0" xfId="0"/>
    <xf numFmtId="0" fontId="4" fillId="5" borderId="0" applyAlignment="1" pivotButton="0" quotePrefix="0" xfId="0">
      <alignment horizontal="left" vertical="top" wrapText="1"/>
    </xf>
    <xf numFmtId="0" fontId="0" fillId="5" borderId="0" pivotButton="0" quotePrefix="0" xfId="0"/>
    <xf numFmtId="0" fontId="4" fillId="0" borderId="0" applyAlignment="1" pivotButton="0" quotePrefix="0" xfId="0">
      <alignment horizontal="center" vertical="center" wrapText="1"/>
    </xf>
    <xf numFmtId="0" fontId="4" fillId="0" borderId="0" applyAlignment="1" pivotButton="0" quotePrefix="0" xfId="0">
      <alignment horizontal="left" vertical="top" wrapText="1"/>
    </xf>
    <xf numFmtId="0" fontId="1" fillId="3" borderId="1" applyAlignment="1" pivotButton="0" quotePrefix="0" xfId="0">
      <alignment horizontal="center" vertical="center" wrapText="1"/>
    </xf>
    <xf numFmtId="0" fontId="2" fillId="4" borderId="1" applyAlignment="1" applyProtection="1" pivotButton="0" quotePrefix="0" xfId="0">
      <alignment horizontal="left" vertical="center" wrapText="1"/>
      <protection locked="0" hidden="0"/>
    </xf>
    <xf numFmtId="49" fontId="2" fillId="4" borderId="1" applyAlignment="1" applyProtection="1" pivotButton="0" quotePrefix="0" xfId="0">
      <alignment horizontal="center" vertical="center" wrapText="1"/>
      <protection locked="0" hidden="0"/>
    </xf>
    <xf numFmtId="9" fontId="2" fillId="4" borderId="1" applyAlignment="1" applyProtection="1" pivotButton="0" quotePrefix="0" xfId="0">
      <alignment horizontal="center" vertical="center" wrapText="1"/>
      <protection locked="0" hidden="0"/>
    </xf>
    <xf numFmtId="0" fontId="2" fillId="4" borderId="1" applyAlignment="1" applyProtection="1" pivotButton="0" quotePrefix="0" xfId="0">
      <alignment horizontal="center" vertical="center" wrapText="1"/>
      <protection locked="0" hidden="0"/>
    </xf>
    <xf numFmtId="164" fontId="2" fillId="4" borderId="1" applyAlignment="1" applyProtection="1" pivotButton="0" quotePrefix="0" xfId="0">
      <alignment horizontal="right" vertical="center"/>
      <protection locked="0" hidden="0"/>
    </xf>
    <xf numFmtId="0" fontId="4" fillId="4" borderId="1" applyAlignment="1" applyProtection="1" pivotButton="0" quotePrefix="0" xfId="0">
      <alignment horizontal="left" vertical="center" wrapText="1"/>
      <protection locked="0" hidden="0"/>
    </xf>
    <xf numFmtId="0" fontId="4" fillId="0" borderId="0" pivotButton="0" quotePrefix="0" xfId="0"/>
    <xf numFmtId="0" fontId="2" fillId="0" borderId="0" pivotButton="0" quotePrefix="0" xfId="0"/>
    <xf numFmtId="0" fontId="5" fillId="6" borderId="1" applyAlignment="1" pivotButton="0" quotePrefix="0" xfId="0">
      <alignment horizontal="left" vertical="center" wrapText="1"/>
    </xf>
    <xf numFmtId="0" fontId="0" fillId="6" borderId="1" pivotButton="0" quotePrefix="0" xfId="0"/>
    <xf numFmtId="0" fontId="4" fillId="0" borderId="0" applyAlignment="1" pivotButton="0" quotePrefix="0" xfId="0">
      <alignment horizontal="left" vertical="center" wrapText="1"/>
    </xf>
    <xf numFmtId="0" fontId="6" fillId="4" borderId="1" applyAlignment="1" applyProtection="1" pivotButton="0" quotePrefix="0" xfId="0">
      <alignment horizontal="left" vertical="center" wrapText="1"/>
      <protection locked="0" hidden="0"/>
    </xf>
    <xf numFmtId="0" fontId="0" fillId="4" borderId="1" applyProtection="1" pivotButton="0" quotePrefix="0" xfId="0">
      <protection locked="0" hidden="0"/>
    </xf>
    <xf numFmtId="0" fontId="8" fillId="2" borderId="0" applyAlignment="1" pivotButton="0" quotePrefix="0" xfId="0">
      <alignment horizontal="center" vertical="center" wrapText="1"/>
    </xf>
    <xf numFmtId="49" fontId="2" fillId="4" borderId="1" applyAlignment="1" applyProtection="1" pivotButton="0" quotePrefix="0" xfId="0">
      <alignment horizontal="left" vertical="center" wrapText="1"/>
      <protection locked="0" hidden="0"/>
    </xf>
    <xf numFmtId="165" fontId="2" fillId="4" borderId="1" applyAlignment="1" applyProtection="1" pivotButton="0" quotePrefix="0" xfId="0">
      <alignment horizontal="center" vertical="center" wrapText="1"/>
      <protection locked="0" hidden="0"/>
    </xf>
    <xf numFmtId="0" fontId="2" fillId="0" borderId="1" applyAlignment="1" pivotButton="0" quotePrefix="0" xfId="0">
      <alignment horizontal="center" vertical="center" wrapText="1"/>
    </xf>
    <xf numFmtId="166" fontId="2" fillId="4" borderId="1" applyAlignment="1" applyProtection="1" pivotButton="0" quotePrefix="0" xfId="0">
      <alignment horizontal="right" vertical="center"/>
      <protection locked="0" hidden="0"/>
    </xf>
    <xf numFmtId="9" fontId="2" fillId="0" borderId="1" applyAlignment="1" pivotButton="0" quotePrefix="0" xfId="0">
      <alignment horizontal="center" vertical="center" wrapText="1"/>
    </xf>
    <xf numFmtId="167" fontId="2" fillId="0" borderId="1" applyAlignment="1" pivotButton="0" quotePrefix="0" xfId="0">
      <alignment horizontal="right" vertical="center"/>
    </xf>
    <xf numFmtId="167" fontId="5" fillId="0" borderId="1" applyAlignment="1" pivotButton="0" quotePrefix="0" xfId="0">
      <alignment horizontal="right" vertical="center"/>
    </xf>
    <xf numFmtId="0" fontId="1" fillId="3" borderId="1" applyAlignment="1" pivotButton="0" quotePrefix="0" xfId="0">
      <alignment horizontal="left" vertical="center" wrapText="1"/>
    </xf>
    <xf numFmtId="168" fontId="2" fillId="0" borderId="1" applyAlignment="1" pivotButton="0" quotePrefix="0" xfId="0">
      <alignment horizontal="right" vertical="center"/>
    </xf>
    <xf numFmtId="169" fontId="2" fillId="0" borderId="1" applyAlignment="1" pivotButton="0" quotePrefix="0" xfId="0">
      <alignment horizontal="right" vertical="center"/>
    </xf>
    <xf numFmtId="167" fontId="7" fillId="0" borderId="1" applyAlignment="1" pivotButton="0" quotePrefix="0" xfId="0">
      <alignment horizontal="right" vertical="center"/>
    </xf>
    <xf numFmtId="0" fontId="2" fillId="0" borderId="1" applyAlignment="1" pivotButton="0" quotePrefix="0" xfId="0">
      <alignment horizontal="left" vertical="center" wrapText="1"/>
    </xf>
    <xf numFmtId="0" fontId="5" fillId="0" borderId="0" applyAlignment="1" pivotButton="0" quotePrefix="0" xfId="0">
      <alignment horizontal="left" vertical="center" wrapText="1"/>
    </xf>
    <xf numFmtId="0" fontId="5" fillId="0" borderId="0" applyAlignment="1" pivotButton="0" quotePrefix="0" xfId="0">
      <alignment horizontal="center" vertical="center" wrapText="1"/>
    </xf>
    <xf numFmtId="0" fontId="4" fillId="4" borderId="1" applyAlignment="1" applyProtection="1" pivotButton="0" quotePrefix="0" xfId="0">
      <alignment horizontal="left" vertical="top" wrapText="1"/>
      <protection locked="0" hidden="0"/>
    </xf>
    <xf numFmtId="0" fontId="2" fillId="0" borderId="0" applyAlignment="1" pivotButton="0" quotePrefix="0" xfId="0">
      <alignment horizontal="center" vertical="center" wrapText="1"/>
    </xf>
    <xf numFmtId="0" fontId="9" fillId="0" borderId="0" applyAlignment="1" pivotButton="0" quotePrefix="0" xfId="0">
      <alignment horizontal="left" vertical="center" wrapText="1"/>
    </xf>
    <xf numFmtId="0" fontId="10" fillId="0" borderId="0" applyAlignment="1" pivotButton="0" quotePrefix="0" xfId="0">
      <alignment horizontal="left" vertical="center" wrapText="1"/>
    </xf>
    <xf numFmtId="0" fontId="1" fillId="3" borderId="0" applyAlignment="1" pivotButton="0" quotePrefix="0" xfId="0">
      <alignment horizontal="left" vertical="center" wrapText="1"/>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6"/>
  <sheetViews>
    <sheetView showGridLines="0" workbookViewId="0">
      <selection activeCell="A1" sqref="A1"/>
    </sheetView>
  </sheetViews>
  <sheetFormatPr baseColWidth="8" defaultRowHeight="15"/>
  <cols>
    <col width="3" customWidth="1" min="1" max="1"/>
    <col width="26" customWidth="1" min="2" max="2"/>
    <col width="88" customWidth="1" min="3" max="3"/>
    <col width="3" customWidth="1" min="4" max="4"/>
  </cols>
  <sheetData>
    <row r="1"/>
    <row r="2" ht="26" customHeight="1">
      <c r="B2" s="1" t="inlineStr">
        <is>
          <t>Bakery and Sweet Shop Bill Format</t>
        </is>
      </c>
    </row>
    <row r="3" ht="36" customHeight="1">
      <c r="B3" s="2" t="inlineStr">
        <is>
          <t>A GST bill for a mithai shop or bakery, with your FSSAI number on it, each item at its own GST rate and the right title for what is on it</t>
        </is>
      </c>
    </row>
    <row r="4"/>
    <row r="5" ht="19" customHeight="1">
      <c r="B5" s="3" t="inlineStr">
        <is>
          <t xml:space="preserve">  READ THIS FIRST</t>
        </is>
      </c>
      <c r="C5" s="4" t="n"/>
    </row>
    <row r="6" ht="44" customHeight="1">
      <c r="B6" s="5" t="inlineStr">
        <is>
          <t>Your FSSAI number goes on every bill</t>
        </is>
      </c>
      <c r="C6" s="6" t="inlineStr">
        <is>
          <t>FSSAI requires food businesses, mithai shops among them, to print their 14-digit licence or registration number on bills and cash memos. Enter it once on the Bill and it prints every time.</t>
        </is>
      </c>
    </row>
    <row r="7" ht="44" customHeight="1">
      <c r="B7" s="5" t="inlineStr">
        <is>
          <t>Each item has its own GST rate</t>
        </is>
      </c>
      <c r="C7" s="6" t="inlineStr">
        <is>
          <t>Cakes, biscuits, sweets, namkeen, chocolates and ice cream are at 5%. Pizza bases and Indian breads such as parathas are nil. Sweetened aerated drinks are at 40%. The Item List holds the rate, so the bill gets it right.</t>
        </is>
      </c>
    </row>
    <row r="8" ht="31" customHeight="1">
      <c r="B8" s="5" t="inlineStr">
        <is>
          <t>Exempt and taxable on one bill</t>
        </is>
      </c>
      <c r="C8" s="6" t="inlineStr">
        <is>
          <t>Parathas and cake together can go on one invoice-cum-bill of supply for a walk-in customer (Rule 46A). The Bill changes its title for you.</t>
        </is>
      </c>
    </row>
    <row r="9" ht="31" customHeight="1">
      <c r="B9" s="5" t="inlineStr">
        <is>
          <t>A real bill for a real sale</t>
        </is>
      </c>
      <c r="C9" s="6" t="inlineStr">
        <is>
          <t>Use this only for goods you actually sold: issuing a bill without a sale is an offence under section 122(1)(ii) of the CGST Act.</t>
        </is>
      </c>
    </row>
    <row r="10"/>
    <row r="11" ht="19" customHeight="1">
      <c r="B11" s="3" t="inlineStr">
        <is>
          <t xml:space="preserve">  WHAT IS IN THIS WORKBOOK</t>
        </is>
      </c>
      <c r="C11" s="4" t="n"/>
    </row>
    <row r="12" ht="44" customHeight="1">
      <c r="B12" s="5" t="inlineStr">
        <is>
          <t>Item List</t>
        </is>
      </c>
      <c r="C12" s="6" t="inlineStr">
        <is>
          <t>Your price list: item, HSN, GST rate, whether it is sold by the kg, piece, box or pack, and the price including GST. Twelve common items are filled in with the rate and where it comes from; change the prices and add your own, up to 60.</t>
        </is>
      </c>
    </row>
    <row r="13" ht="44" customHeight="1">
      <c r="B13" s="5" t="inlineStr">
        <is>
          <t>Bill</t>
        </is>
      </c>
      <c r="C13" s="6" t="inlineStr">
        <is>
          <t>The bill: your shop's details and FSSAI number, the customer's, up to 12 lines picked from the Item List, a GST summary by rate, round off, the amount in words, and a check list below the print area.</t>
        </is>
      </c>
    </row>
    <row r="14" ht="18" customHeight="1">
      <c r="B14" s="5" t="inlineStr">
        <is>
          <t>Bill Rules</t>
        </is>
      </c>
      <c r="C14" s="6" t="inlineStr">
        <is>
          <t>The thirteen provisions behind the bill and the checks, quoted or summarised.</t>
        </is>
      </c>
    </row>
    <row r="15" ht="31" customHeight="1">
      <c r="B15" s="5" t="inlineStr">
        <is>
          <t>Example Bill</t>
        </is>
      </c>
      <c r="C15" s="6" t="inlineStr">
        <is>
          <t>A made-up sweet shop and bakery in Ahmedabad: sweets, namkeen, cake, pastries, parathas and two soft drinks on one invoice-cum-bill of supply, ₹3,520 payable.</t>
        </is>
      </c>
    </row>
    <row r="16"/>
    <row r="17" ht="19" customHeight="1">
      <c r="B17" s="3" t="inlineStr">
        <is>
          <t xml:space="preserve">  HOW TO USE IT</t>
        </is>
      </c>
      <c r="C17" s="4" t="n"/>
    </row>
    <row r="18" ht="18" customHeight="1">
      <c r="B18" s="5" t="inlineStr">
        <is>
          <t>Step 1</t>
        </is>
      </c>
      <c r="C18" s="6" t="inlineStr">
        <is>
          <t>Open the Example Bill first. It shows a filled bill with items at 5%, nil and 40%.</t>
        </is>
      </c>
    </row>
    <row r="19" ht="31" customHeight="1">
      <c r="B19" s="5" t="inlineStr">
        <is>
          <t>Step 2</t>
        </is>
      </c>
      <c r="C19" s="6" t="inlineStr">
        <is>
          <t>On the Item List, change the prices to yours (including GST) and add the items you sell, each with its HSN code and GST rate. Check the rate of every item you add.</t>
        </is>
      </c>
    </row>
    <row r="20" ht="44" customHeight="1">
      <c r="B20" s="5" t="inlineStr">
        <is>
          <t>Step 3</t>
        </is>
      </c>
      <c r="C20" s="6" t="inlineStr">
        <is>
          <t>On the Bill, answer the two questions at the top: whether you are under composition, and whether your turnover last year was above ₹5 crore. Then fill your shop's name, address, GSTIN, state and 14-digit FSSAI number once.</t>
        </is>
      </c>
    </row>
    <row r="21" ht="31" customHeight="1">
      <c r="B21" s="5" t="inlineStr">
        <is>
          <t>Step 4</t>
        </is>
      </c>
      <c r="C21" s="6" t="inlineStr">
        <is>
          <t>For each sale, enter the bill number and date. For a walk-in customer, a name is enough; for a registered business, enter its GSTIN.</t>
        </is>
      </c>
    </row>
    <row r="22" ht="44" customHeight="1">
      <c r="B22" s="5" t="inlineStr">
        <is>
          <t>Step 5</t>
        </is>
      </c>
      <c r="C22" s="6" t="inlineStr">
        <is>
          <t>Pick each item from the drop-down and enter the quantity: kilograms for sweets sold by weight (1.5 for 1.5 kg), or the number of pieces. Leave the price blank to use the Item List price, or type a different price for this sale.</t>
        </is>
      </c>
    </row>
    <row r="23" ht="31" customHeight="1">
      <c r="B23" s="5" t="inlineStr">
        <is>
          <t>Step 6</t>
        </is>
      </c>
      <c r="C23" s="6" t="inlineStr">
        <is>
          <t>Read the check list and notes below the bill. When it says All checks OK, print the bill and sign it.</t>
        </is>
      </c>
    </row>
    <row r="24" ht="57" customHeight="1">
      <c r="B24" s="5" t="inlineStr">
        <is>
          <t>Step 7</t>
        </is>
      </c>
      <c r="C24" s="6" t="inlineStr">
        <is>
          <t>For the next sale, save a copy of the file or keep a printed copy. Then clear the customer and item cells (select the yellow cells and press Delete) before entering the next bill number, so nothing from the last customer carries over. Bill numbers must be consecutive and unique for the financial year; you may run more than one series (Rule 46(b)).</t>
        </is>
      </c>
    </row>
    <row r="25" ht="31" customHeight="1">
      <c r="B25" s="5" t="inlineStr">
        <is>
          <t>Step 8</t>
        </is>
      </c>
      <c r="C25" s="6" t="inlineStr">
        <is>
          <t>For small walk-in sales under ₹200 where the customer does not want a bill, keep a day-end consolidated invoice instead. Our cash memo format has a sheet for it.</t>
        </is>
      </c>
    </row>
    <row r="26"/>
    <row r="27" ht="19" customHeight="1">
      <c r="B27" s="3" t="inlineStr">
        <is>
          <t xml:space="preserve">  WHAT THIS WORKBOOK DOES NOT DO</t>
        </is>
      </c>
      <c r="C27" s="4" t="n"/>
    </row>
    <row r="28" ht="18" customHeight="1">
      <c r="B28" s="6" t="inlineStr">
        <is>
          <t>•  It is not billing software: it holds one bill at a time and does not keep a sales register or file returns.</t>
        </is>
      </c>
      <c r="C28" s="7" t="n"/>
    </row>
    <row r="29" ht="18" customHeight="1">
      <c r="B29" s="6" t="inlineStr">
        <is>
          <t>•  It does not know the rate of an item you add. Check its HSN and rate before you add it to the Item List.</t>
        </is>
      </c>
      <c r="C29" s="7" t="n"/>
    </row>
    <row r="30" ht="31" customHeight="1">
      <c r="B30" s="6" t="inlineStr">
        <is>
          <t>•  It does not bill restaurant service. If you also cook and serve food to eat in, ask your accountant how to bill that part.</t>
        </is>
      </c>
      <c r="C30" s="7" t="n"/>
    </row>
    <row r="31" ht="31" customHeight="1">
      <c r="B31" s="6" t="inlineStr">
        <is>
          <t>•  It does not make an e-invoice. Businesses above the e-invoicing turnover limit (₹5 crore at present) must e-invoice sales to registered buyers; ask your accountant if you are near it.</t>
        </is>
      </c>
      <c r="C31" s="7" t="n"/>
    </row>
    <row r="32" ht="18" customHeight="1">
      <c r="B32" s="6" t="inlineStr">
        <is>
          <t>•  General guidance, not legal or tax advice.</t>
        </is>
      </c>
      <c r="C32" s="7" t="n"/>
    </row>
    <row r="33"/>
    <row r="34" ht="28" customHeight="1">
      <c r="B34" s="8" t="inlineStr">
        <is>
          <t>Yellow cells are for you to fill. Every other cell is worked out and locked; the sheets have no password, so Review &gt; Unprotect Sheet opens them if you need to. Amounts are in rupees.</t>
        </is>
      </c>
      <c r="C34" s="9" t="n"/>
    </row>
    <row r="35"/>
    <row r="36" ht="16" customHeight="1">
      <c r="B36"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3">
    <mergeCell ref="B30:C30"/>
    <mergeCell ref="B2:C2"/>
    <mergeCell ref="B29:C29"/>
    <mergeCell ref="B11:C11"/>
    <mergeCell ref="B3:C3"/>
    <mergeCell ref="B5:C5"/>
    <mergeCell ref="B34:C34"/>
    <mergeCell ref="B28:C28"/>
    <mergeCell ref="B36:C36"/>
    <mergeCell ref="B32:C32"/>
    <mergeCell ref="B31:C31"/>
    <mergeCell ref="B17:C17"/>
    <mergeCell ref="B27:C27"/>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G69"/>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12" customWidth="1" min="3" max="3"/>
    <col width="9" customWidth="1" min="4" max="4"/>
    <col width="10" customWidth="1" min="5" max="5"/>
    <col width="14" customWidth="1" min="6" max="6"/>
    <col width="52" customWidth="1" min="7" max="7"/>
    <col width="2" customWidth="1" min="8" max="8"/>
  </cols>
  <sheetData>
    <row r="1"/>
    <row r="2" ht="26" customHeight="1">
      <c r="B2" s="1" t="inlineStr">
        <is>
          <t>ITEM LIST  (your price list: the Bill looks items up here)</t>
        </is>
      </c>
    </row>
    <row r="3" ht="28" customHeight="1">
      <c r="B3" s="11" t="inlineStr">
        <is>
          <t>Change the prices to yours and add your own items, each with its HSN code and GST rate. The rows filled in are common bakery and sweet-shop items with the rate from the GST rate notification; check the rate of anything you add.</t>
        </is>
      </c>
    </row>
    <row r="4"/>
    <row r="5" ht="48" customHeight="1">
      <c r="B5" s="12" t="inlineStr">
        <is>
          <t>Item</t>
        </is>
      </c>
      <c r="C5" s="12" t="inlineStr">
        <is>
          <t>HSN</t>
        </is>
      </c>
      <c r="D5" s="12" t="inlineStr">
        <is>
          <t>GST rate</t>
        </is>
      </c>
      <c r="E5" s="12" t="inlineStr">
        <is>
          <t>Sold by</t>
        </is>
      </c>
      <c r="F5" s="12" t="inlineStr">
        <is>
          <t>Price per unit, incl. GST</t>
        </is>
      </c>
      <c r="G5" s="12" t="inlineStr">
        <is>
          <t>Where the rate comes from</t>
        </is>
      </c>
    </row>
    <row r="6" ht="28" customHeight="1">
      <c r="B6" s="13" t="inlineStr">
        <is>
          <t>Cake (per kg)</t>
        </is>
      </c>
      <c r="C6" s="14" t="inlineStr">
        <is>
          <t>1905</t>
        </is>
      </c>
      <c r="D6" s="15" t="n">
        <v>0.05</v>
      </c>
      <c r="E6" s="16" t="inlineStr">
        <is>
          <t>kg</t>
        </is>
      </c>
      <c r="F6" s="17" t="n">
        <v>800</v>
      </c>
      <c r="G6" s="18" t="inlineStr">
        <is>
          <t>Pastry, cakes, biscuits and other bakers' wares: 5%, Schedule I entry 123</t>
        </is>
      </c>
    </row>
    <row r="7" ht="18" customHeight="1">
      <c r="B7" s="13" t="inlineStr">
        <is>
          <t>Pastry</t>
        </is>
      </c>
      <c r="C7" s="14" t="inlineStr">
        <is>
          <t>1905</t>
        </is>
      </c>
      <c r="D7" s="15" t="n">
        <v>0.05</v>
      </c>
      <c r="E7" s="16" t="inlineStr">
        <is>
          <t>piece</t>
        </is>
      </c>
      <c r="F7" s="17" t="n">
        <v>90</v>
      </c>
      <c r="G7" s="18" t="inlineStr">
        <is>
          <t>Schedule I entry 123: 5%</t>
        </is>
      </c>
    </row>
    <row r="8" ht="18" customHeight="1">
      <c r="B8" s="13" t="inlineStr">
        <is>
          <t>Cookies and biscuits</t>
        </is>
      </c>
      <c r="C8" s="14" t="inlineStr">
        <is>
          <t>1905</t>
        </is>
      </c>
      <c r="D8" s="15" t="n">
        <v>0.05</v>
      </c>
      <c r="E8" s="16" t="inlineStr">
        <is>
          <t>kg</t>
        </is>
      </c>
      <c r="F8" s="17" t="n">
        <v>520</v>
      </c>
      <c r="G8" s="18" t="inlineStr">
        <is>
          <t>Schedule I entry 123: 5%</t>
        </is>
      </c>
    </row>
    <row r="9" ht="18" customHeight="1">
      <c r="B9" s="13" t="inlineStr">
        <is>
          <t>Rusk</t>
        </is>
      </c>
      <c r="C9" s="14" t="inlineStr">
        <is>
          <t>19054000</t>
        </is>
      </c>
      <c r="D9" s="15" t="n">
        <v>0.05</v>
      </c>
      <c r="E9" s="16" t="inlineStr">
        <is>
          <t>pack</t>
        </is>
      </c>
      <c r="F9" s="17" t="n">
        <v>80</v>
      </c>
      <c r="G9" s="18" t="inlineStr">
        <is>
          <t>Rusks, toasted bread: 5%, Schedule I entry 124</t>
        </is>
      </c>
    </row>
    <row r="10" ht="18" customHeight="1">
      <c r="B10" s="13" t="inlineStr">
        <is>
          <t>Kaju katli</t>
        </is>
      </c>
      <c r="C10" s="14" t="inlineStr">
        <is>
          <t>2106</t>
        </is>
      </c>
      <c r="D10" s="15" t="n">
        <v>0.05</v>
      </c>
      <c r="E10" s="16" t="inlineStr">
        <is>
          <t>kg</t>
        </is>
      </c>
      <c r="F10" s="17" t="n">
        <v>1200</v>
      </c>
      <c r="G10" s="18" t="inlineStr">
        <is>
          <t>Sweetmeats: 5%, Schedule I entry 142</t>
        </is>
      </c>
    </row>
    <row r="11" ht="18" customHeight="1">
      <c r="B11" s="13" t="inlineStr">
        <is>
          <t>Assorted mithai</t>
        </is>
      </c>
      <c r="C11" s="14" t="inlineStr">
        <is>
          <t>2106</t>
        </is>
      </c>
      <c r="D11" s="15" t="n">
        <v>0.05</v>
      </c>
      <c r="E11" s="16" t="inlineStr">
        <is>
          <t>kg</t>
        </is>
      </c>
      <c r="F11" s="17" t="n">
        <v>640</v>
      </c>
      <c r="G11" s="18" t="inlineStr">
        <is>
          <t>Sweetmeats: 5%, Schedule I entry 142</t>
        </is>
      </c>
    </row>
    <row r="12" ht="18" customHeight="1">
      <c r="B12" s="13" t="inlineStr">
        <is>
          <t>Namkeen and bhujia</t>
        </is>
      </c>
      <c r="C12" s="14" t="inlineStr">
        <is>
          <t>210690</t>
        </is>
      </c>
      <c r="D12" s="15" t="n">
        <v>0.05</v>
      </c>
      <c r="E12" s="16" t="inlineStr">
        <is>
          <t>kg</t>
        </is>
      </c>
      <c r="F12" s="17" t="n">
        <v>360</v>
      </c>
      <c r="G12" s="18" t="inlineStr">
        <is>
          <t>Namkeens, bhujia, mixture: 5%, Schedule I entry 143</t>
        </is>
      </c>
    </row>
    <row r="13" ht="18" customHeight="1">
      <c r="B13" s="13" t="inlineStr">
        <is>
          <t>Chocolates</t>
        </is>
      </c>
      <c r="C13" s="14" t="inlineStr">
        <is>
          <t>1806</t>
        </is>
      </c>
      <c r="D13" s="15" t="n">
        <v>0.05</v>
      </c>
      <c r="E13" s="16" t="inlineStr">
        <is>
          <t>piece</t>
        </is>
      </c>
      <c r="F13" s="17" t="n">
        <v>60</v>
      </c>
      <c r="G13" s="18" t="inlineStr">
        <is>
          <t>Chocolates: 5%, Schedule I entry 116</t>
        </is>
      </c>
    </row>
    <row r="14" ht="18" customHeight="1">
      <c r="B14" s="13" t="inlineStr">
        <is>
          <t>Ice cream cup</t>
        </is>
      </c>
      <c r="C14" s="14" t="inlineStr">
        <is>
          <t>21050000</t>
        </is>
      </c>
      <c r="D14" s="15" t="n">
        <v>0.05</v>
      </c>
      <c r="E14" s="16" t="inlineStr">
        <is>
          <t>piece</t>
        </is>
      </c>
      <c r="F14" s="17" t="n">
        <v>60</v>
      </c>
      <c r="G14" s="18" t="inlineStr">
        <is>
          <t>Ice cream: 5%, Schedule I entry 141</t>
        </is>
      </c>
    </row>
    <row r="15" ht="18" customHeight="1">
      <c r="B15" s="13" t="inlineStr">
        <is>
          <t>Pizza base</t>
        </is>
      </c>
      <c r="C15" s="14" t="inlineStr">
        <is>
          <t>1905</t>
        </is>
      </c>
      <c r="D15" s="15" t="n">
        <v>0</v>
      </c>
      <c r="E15" s="16" t="inlineStr">
        <is>
          <t>pack</t>
        </is>
      </c>
      <c r="F15" s="17" t="n">
        <v>50</v>
      </c>
      <c r="G15" s="18" t="inlineStr">
        <is>
          <t>Pizza bread: nil, Notification 10/2025-CT(Rate)</t>
        </is>
      </c>
    </row>
    <row r="16" ht="28" customHeight="1">
      <c r="B16" s="13" t="inlineStr">
        <is>
          <t>Parathas (pack)</t>
        </is>
      </c>
      <c r="C16" s="14" t="inlineStr">
        <is>
          <t>1905</t>
        </is>
      </c>
      <c r="D16" s="15" t="n">
        <v>0</v>
      </c>
      <c r="E16" s="16" t="inlineStr">
        <is>
          <t>pack</t>
        </is>
      </c>
      <c r="F16" s="17" t="n">
        <v>120</v>
      </c>
      <c r="G16" s="18" t="inlineStr">
        <is>
          <t>Paratha, parotta and other Indian breads: nil, Notification 10/2025-CT(Rate)</t>
        </is>
      </c>
    </row>
    <row r="17" ht="31" customHeight="1">
      <c r="B17" s="13" t="inlineStr">
        <is>
          <t>Soft drink, sweetened (aerated)</t>
        </is>
      </c>
      <c r="C17" s="14" t="inlineStr">
        <is>
          <t>220210</t>
        </is>
      </c>
      <c r="D17" s="15" t="n">
        <v>0.4</v>
      </c>
      <c r="E17" s="16" t="inlineStr">
        <is>
          <t>piece</t>
        </is>
      </c>
      <c r="F17" s="17" t="n">
        <v>40</v>
      </c>
      <c r="G17" s="18" t="inlineStr">
        <is>
          <t>Waters with added sugar or flavour, aerated: 40%, Schedule III entry 1</t>
        </is>
      </c>
    </row>
    <row r="18">
      <c r="B18" s="13" t="n"/>
      <c r="C18" s="14" t="n"/>
      <c r="D18" s="15" t="n"/>
      <c r="E18" s="16" t="n"/>
      <c r="F18" s="17" t="n"/>
      <c r="G18" s="18" t="n"/>
    </row>
    <row r="19">
      <c r="B19" s="13" t="n"/>
      <c r="C19" s="14" t="n"/>
      <c r="D19" s="15" t="n"/>
      <c r="E19" s="16" t="n"/>
      <c r="F19" s="17" t="n"/>
      <c r="G19" s="18" t="n"/>
    </row>
    <row r="20">
      <c r="B20" s="13" t="n"/>
      <c r="C20" s="14" t="n"/>
      <c r="D20" s="15" t="n"/>
      <c r="E20" s="16" t="n"/>
      <c r="F20" s="17" t="n"/>
      <c r="G20" s="18" t="n"/>
    </row>
    <row r="21">
      <c r="B21" s="13" t="n"/>
      <c r="C21" s="14" t="n"/>
      <c r="D21" s="15" t="n"/>
      <c r="E21" s="16" t="n"/>
      <c r="F21" s="17" t="n"/>
      <c r="G21" s="18" t="n"/>
    </row>
    <row r="22">
      <c r="B22" s="13" t="n"/>
      <c r="C22" s="14" t="n"/>
      <c r="D22" s="15" t="n"/>
      <c r="E22" s="16" t="n"/>
      <c r="F22" s="17" t="n"/>
      <c r="G22" s="18" t="n"/>
    </row>
    <row r="23">
      <c r="B23" s="13" t="n"/>
      <c r="C23" s="14" t="n"/>
      <c r="D23" s="15" t="n"/>
      <c r="E23" s="16" t="n"/>
      <c r="F23" s="17" t="n"/>
      <c r="G23" s="18" t="n"/>
    </row>
    <row r="24">
      <c r="B24" s="13" t="n"/>
      <c r="C24" s="14" t="n"/>
      <c r="D24" s="15" t="n"/>
      <c r="E24" s="16" t="n"/>
      <c r="F24" s="17" t="n"/>
      <c r="G24" s="18" t="n"/>
    </row>
    <row r="25">
      <c r="B25" s="13" t="n"/>
      <c r="C25" s="14" t="n"/>
      <c r="D25" s="15" t="n"/>
      <c r="E25" s="16" t="n"/>
      <c r="F25" s="17" t="n"/>
      <c r="G25" s="18" t="n"/>
    </row>
    <row r="26">
      <c r="B26" s="13" t="n"/>
      <c r="C26" s="14" t="n"/>
      <c r="D26" s="15" t="n"/>
      <c r="E26" s="16" t="n"/>
      <c r="F26" s="17" t="n"/>
      <c r="G26" s="18" t="n"/>
    </row>
    <row r="27">
      <c r="B27" s="13" t="n"/>
      <c r="C27" s="14" t="n"/>
      <c r="D27" s="15" t="n"/>
      <c r="E27" s="16" t="n"/>
      <c r="F27" s="17" t="n"/>
      <c r="G27" s="18" t="n"/>
    </row>
    <row r="28">
      <c r="B28" s="13" t="n"/>
      <c r="C28" s="14" t="n"/>
      <c r="D28" s="15" t="n"/>
      <c r="E28" s="16" t="n"/>
      <c r="F28" s="17" t="n"/>
      <c r="G28" s="18" t="n"/>
    </row>
    <row r="29">
      <c r="B29" s="13" t="n"/>
      <c r="C29" s="14" t="n"/>
      <c r="D29" s="15" t="n"/>
      <c r="E29" s="16" t="n"/>
      <c r="F29" s="17" t="n"/>
      <c r="G29" s="18" t="n"/>
    </row>
    <row r="30">
      <c r="B30" s="13" t="n"/>
      <c r="C30" s="14" t="n"/>
      <c r="D30" s="15" t="n"/>
      <c r="E30" s="16" t="n"/>
      <c r="F30" s="17" t="n"/>
      <c r="G30" s="18" t="n"/>
    </row>
    <row r="31">
      <c r="B31" s="13" t="n"/>
      <c r="C31" s="14" t="n"/>
      <c r="D31" s="15" t="n"/>
      <c r="E31" s="16" t="n"/>
      <c r="F31" s="17" t="n"/>
      <c r="G31" s="18" t="n"/>
    </row>
    <row r="32">
      <c r="B32" s="13" t="n"/>
      <c r="C32" s="14" t="n"/>
      <c r="D32" s="15" t="n"/>
      <c r="E32" s="16" t="n"/>
      <c r="F32" s="17" t="n"/>
      <c r="G32" s="18" t="n"/>
    </row>
    <row r="33">
      <c r="B33" s="13" t="n"/>
      <c r="C33" s="14" t="n"/>
      <c r="D33" s="15" t="n"/>
      <c r="E33" s="16" t="n"/>
      <c r="F33" s="17" t="n"/>
      <c r="G33" s="18" t="n"/>
    </row>
    <row r="34">
      <c r="B34" s="13" t="n"/>
      <c r="C34" s="14" t="n"/>
      <c r="D34" s="15" t="n"/>
      <c r="E34" s="16" t="n"/>
      <c r="F34" s="17" t="n"/>
      <c r="G34" s="18" t="n"/>
    </row>
    <row r="35">
      <c r="B35" s="13" t="n"/>
      <c r="C35" s="14" t="n"/>
      <c r="D35" s="15" t="n"/>
      <c r="E35" s="16" t="n"/>
      <c r="F35" s="17" t="n"/>
      <c r="G35" s="18" t="n"/>
    </row>
    <row r="36">
      <c r="B36" s="13" t="n"/>
      <c r="C36" s="14" t="n"/>
      <c r="D36" s="15" t="n"/>
      <c r="E36" s="16" t="n"/>
      <c r="F36" s="17" t="n"/>
      <c r="G36" s="18" t="n"/>
    </row>
    <row r="37">
      <c r="B37" s="13" t="n"/>
      <c r="C37" s="14" t="n"/>
      <c r="D37" s="15" t="n"/>
      <c r="E37" s="16" t="n"/>
      <c r="F37" s="17" t="n"/>
      <c r="G37" s="18" t="n"/>
    </row>
    <row r="38">
      <c r="B38" s="13" t="n"/>
      <c r="C38" s="14" t="n"/>
      <c r="D38" s="15" t="n"/>
      <c r="E38" s="16" t="n"/>
      <c r="F38" s="17" t="n"/>
      <c r="G38" s="18" t="n"/>
    </row>
    <row r="39">
      <c r="B39" s="13" t="n"/>
      <c r="C39" s="14" t="n"/>
      <c r="D39" s="15" t="n"/>
      <c r="E39" s="16" t="n"/>
      <c r="F39" s="17" t="n"/>
      <c r="G39" s="18" t="n"/>
    </row>
    <row r="40">
      <c r="B40" s="13" t="n"/>
      <c r="C40" s="14" t="n"/>
      <c r="D40" s="15" t="n"/>
      <c r="E40" s="16" t="n"/>
      <c r="F40" s="17" t="n"/>
      <c r="G40" s="18" t="n"/>
    </row>
    <row r="41">
      <c r="B41" s="13" t="n"/>
      <c r="C41" s="14" t="n"/>
      <c r="D41" s="15" t="n"/>
      <c r="E41" s="16" t="n"/>
      <c r="F41" s="17" t="n"/>
      <c r="G41" s="18" t="n"/>
    </row>
    <row r="42">
      <c r="B42" s="13" t="n"/>
      <c r="C42" s="14" t="n"/>
      <c r="D42" s="15" t="n"/>
      <c r="E42" s="16" t="n"/>
      <c r="F42" s="17" t="n"/>
      <c r="G42" s="18" t="n"/>
    </row>
    <row r="43">
      <c r="B43" s="13" t="n"/>
      <c r="C43" s="14" t="n"/>
      <c r="D43" s="15" t="n"/>
      <c r="E43" s="16" t="n"/>
      <c r="F43" s="17" t="n"/>
      <c r="G43" s="18" t="n"/>
    </row>
    <row r="44">
      <c r="B44" s="13" t="n"/>
      <c r="C44" s="14" t="n"/>
      <c r="D44" s="15" t="n"/>
      <c r="E44" s="16" t="n"/>
      <c r="F44" s="17" t="n"/>
      <c r="G44" s="18" t="n"/>
    </row>
    <row r="45">
      <c r="B45" s="13" t="n"/>
      <c r="C45" s="14" t="n"/>
      <c r="D45" s="15" t="n"/>
      <c r="E45" s="16" t="n"/>
      <c r="F45" s="17" t="n"/>
      <c r="G45" s="18" t="n"/>
    </row>
    <row r="46">
      <c r="B46" s="13" t="n"/>
      <c r="C46" s="14" t="n"/>
      <c r="D46" s="15" t="n"/>
      <c r="E46" s="16" t="n"/>
      <c r="F46" s="17" t="n"/>
      <c r="G46" s="18" t="n"/>
    </row>
    <row r="47">
      <c r="B47" s="13" t="n"/>
      <c r="C47" s="14" t="n"/>
      <c r="D47" s="15" t="n"/>
      <c r="E47" s="16" t="n"/>
      <c r="F47" s="17" t="n"/>
      <c r="G47" s="18" t="n"/>
    </row>
    <row r="48">
      <c r="B48" s="13" t="n"/>
      <c r="C48" s="14" t="n"/>
      <c r="D48" s="15" t="n"/>
      <c r="E48" s="16" t="n"/>
      <c r="F48" s="17" t="n"/>
      <c r="G48" s="18" t="n"/>
    </row>
    <row r="49">
      <c r="B49" s="13" t="n"/>
      <c r="C49" s="14" t="n"/>
      <c r="D49" s="15" t="n"/>
      <c r="E49" s="16" t="n"/>
      <c r="F49" s="17" t="n"/>
      <c r="G49" s="18" t="n"/>
    </row>
    <row r="50">
      <c r="B50" s="13" t="n"/>
      <c r="C50" s="14" t="n"/>
      <c r="D50" s="15" t="n"/>
      <c r="E50" s="16" t="n"/>
      <c r="F50" s="17" t="n"/>
      <c r="G50" s="18" t="n"/>
    </row>
    <row r="51">
      <c r="B51" s="13" t="n"/>
      <c r="C51" s="14" t="n"/>
      <c r="D51" s="15" t="n"/>
      <c r="E51" s="16" t="n"/>
      <c r="F51" s="17" t="n"/>
      <c r="G51" s="18" t="n"/>
    </row>
    <row r="52">
      <c r="B52" s="13" t="n"/>
      <c r="C52" s="14" t="n"/>
      <c r="D52" s="15" t="n"/>
      <c r="E52" s="16" t="n"/>
      <c r="F52" s="17" t="n"/>
      <c r="G52" s="18" t="n"/>
    </row>
    <row r="53">
      <c r="B53" s="13" t="n"/>
      <c r="C53" s="14" t="n"/>
      <c r="D53" s="15" t="n"/>
      <c r="E53" s="16" t="n"/>
      <c r="F53" s="17" t="n"/>
      <c r="G53" s="18" t="n"/>
    </row>
    <row r="54">
      <c r="B54" s="13" t="n"/>
      <c r="C54" s="14" t="n"/>
      <c r="D54" s="15" t="n"/>
      <c r="E54" s="16" t="n"/>
      <c r="F54" s="17" t="n"/>
      <c r="G54" s="18" t="n"/>
    </row>
    <row r="55">
      <c r="B55" s="13" t="n"/>
      <c r="C55" s="14" t="n"/>
      <c r="D55" s="15" t="n"/>
      <c r="E55" s="16" t="n"/>
      <c r="F55" s="17" t="n"/>
      <c r="G55" s="18" t="n"/>
    </row>
    <row r="56">
      <c r="B56" s="13" t="n"/>
      <c r="C56" s="14" t="n"/>
      <c r="D56" s="15" t="n"/>
      <c r="E56" s="16" t="n"/>
      <c r="F56" s="17" t="n"/>
      <c r="G56" s="18" t="n"/>
    </row>
    <row r="57">
      <c r="B57" s="13" t="n"/>
      <c r="C57" s="14" t="n"/>
      <c r="D57" s="15" t="n"/>
      <c r="E57" s="16" t="n"/>
      <c r="F57" s="17" t="n"/>
      <c r="G57" s="18" t="n"/>
    </row>
    <row r="58">
      <c r="B58" s="13" t="n"/>
      <c r="C58" s="14" t="n"/>
      <c r="D58" s="15" t="n"/>
      <c r="E58" s="16" t="n"/>
      <c r="F58" s="17" t="n"/>
      <c r="G58" s="18" t="n"/>
    </row>
    <row r="59">
      <c r="B59" s="13" t="n"/>
      <c r="C59" s="14" t="n"/>
      <c r="D59" s="15" t="n"/>
      <c r="E59" s="16" t="n"/>
      <c r="F59" s="17" t="n"/>
      <c r="G59" s="18" t="n"/>
    </row>
    <row r="60">
      <c r="B60" s="13" t="n"/>
      <c r="C60" s="14" t="n"/>
      <c r="D60" s="15" t="n"/>
      <c r="E60" s="16" t="n"/>
      <c r="F60" s="17" t="n"/>
      <c r="G60" s="18" t="n"/>
    </row>
    <row r="61">
      <c r="B61" s="13" t="n"/>
      <c r="C61" s="14" t="n"/>
      <c r="D61" s="15" t="n"/>
      <c r="E61" s="16" t="n"/>
      <c r="F61" s="17" t="n"/>
      <c r="G61" s="18" t="n"/>
    </row>
    <row r="62">
      <c r="B62" s="13" t="n"/>
      <c r="C62" s="14" t="n"/>
      <c r="D62" s="15" t="n"/>
      <c r="E62" s="16" t="n"/>
      <c r="F62" s="17" t="n"/>
      <c r="G62" s="18" t="n"/>
    </row>
    <row r="63">
      <c r="B63" s="13" t="n"/>
      <c r="C63" s="14" t="n"/>
      <c r="D63" s="15" t="n"/>
      <c r="E63" s="16" t="n"/>
      <c r="F63" s="17" t="n"/>
      <c r="G63" s="18" t="n"/>
    </row>
    <row r="64">
      <c r="B64" s="13" t="n"/>
      <c r="C64" s="14" t="n"/>
      <c r="D64" s="15" t="n"/>
      <c r="E64" s="16" t="n"/>
      <c r="F64" s="17" t="n"/>
      <c r="G64" s="18" t="n"/>
    </row>
    <row r="65">
      <c r="B65" s="13" t="n"/>
      <c r="C65" s="14" t="n"/>
      <c r="D65" s="15" t="n"/>
      <c r="E65" s="16" t="n"/>
      <c r="F65" s="17" t="n"/>
      <c r="G65" s="18" t="n"/>
    </row>
    <row r="66"/>
    <row r="67" ht="40" customHeight="1">
      <c r="B67" s="8" t="inlineStr">
        <is>
          <t>Rates as notified from 22-Sep-2025: Notification 9/2025-Central Tax (Rate) for 5% and 40%, and Notification 10/2025-Central Tax (Rate) for nil. An item's rate follows its HSN, so a new item needs its own check. Some sweets are sugar confectionery (1704), also at 5%. The Example Bill uses the first twelve rows: if you rename or delete them, the example shows a message instead. General guidance, not legal or tax advice.</t>
        </is>
      </c>
      <c r="C67" s="9" t="n"/>
      <c r="D67" s="9" t="n"/>
      <c r="E67" s="9" t="n"/>
      <c r="F67" s="9" t="n"/>
      <c r="G67" s="9" t="n"/>
    </row>
    <row r="68"/>
    <row r="69" ht="16" customHeight="1">
      <c r="B69"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4">
    <mergeCell ref="B3:G3"/>
    <mergeCell ref="B2:G2"/>
    <mergeCell ref="B67:G67"/>
    <mergeCell ref="B69:G69"/>
  </mergeCells>
  <dataValidations count="3">
    <dataValidation sqref="D6:D65" showDropDown="0" showInputMessage="0" showErrorMessage="1" allowBlank="1" errorTitle="Pick a rate" error="Pick 0%, 5%, 18% or 40%." type="list">
      <formula1>"0%,5%,18%,40%"</formula1>
    </dataValidation>
    <dataValidation sqref="E6:E65" showDropDown="0" showInputMessage="0" showErrorMessage="1" allowBlank="1" errorTitle="Pick from the list" error="Pick an option from the drop-down list." type="list">
      <formula1>=Lists!$C$2:$C$6</formula1>
    </dataValidation>
    <dataValidation sqref="F6:F65" showDropDown="0" showInputMessage="0" showErrorMessage="1" allowBlank="1" errorTitle="Enter an amount" error="Enter the amount in rupees as a number, with no minus sign." type="decimal" operator="greaterThanOrEqual">
      <formula1>0</formula1>
    </dataValidation>
  </dataValidations>
  <pageMargins left="0.3" right="0.3" top="0.4" bottom="0.4"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B2:Z60"/>
  <sheetViews>
    <sheetView showGridLines="0" workbookViewId="0">
      <selection activeCell="A1" sqref="A1"/>
    </sheetView>
  </sheetViews>
  <sheetFormatPr baseColWidth="8" defaultRowHeight="15"/>
  <cols>
    <col width="2" customWidth="1" min="1" max="1"/>
    <col width="4" customWidth="1" min="2" max="2"/>
    <col width="30" customWidth="1" min="3" max="3"/>
    <col width="9" customWidth="1" min="4" max="4"/>
    <col width="11" customWidth="1" min="5" max="5"/>
    <col width="10" customWidth="1" min="6" max="6"/>
    <col width="13" customWidth="1" min="7" max="7"/>
    <col width="8" customWidth="1" min="8" max="8"/>
    <col width="13" customWidth="1" min="9" max="9"/>
    <col width="12" customWidth="1" min="10" max="10"/>
    <col width="13" customWidth="1" min="11" max="11"/>
    <col width="2" customWidth="1" min="12" max="12"/>
    <col hidden="1" width="11" customWidth="1" min="14" max="14"/>
    <col hidden="1" width="11" customWidth="1" min="15" max="15"/>
    <col hidden="1" width="11" customWidth="1" min="16" max="16"/>
    <col hidden="1" width="11" customWidth="1" min="17" max="17"/>
    <col hidden="1" width="11" customWidth="1" min="18" max="18"/>
    <col hidden="1" width="11" customWidth="1" min="19" max="19"/>
    <col hidden="1" width="11" customWidth="1" min="20" max="20"/>
    <col hidden="1" width="11" customWidth="1" min="21" max="21"/>
    <col hidden="1" width="11" customWidth="1" min="22" max="22"/>
    <col hidden="1" width="11" customWidth="1" min="23" max="23"/>
    <col hidden="1" width="11" customWidth="1" min="24" max="24"/>
    <col hidden="1" width="11" customWidth="1" min="25" max="25"/>
    <col hidden="1" width="11" customWidth="1" min="26" max="26"/>
    <col width="11" customWidth="1" min="27" max="27"/>
    <col width="11" customWidth="1" min="28" max="28"/>
    <col width="11" customWidth="1" min="29" max="29"/>
  </cols>
  <sheetData>
    <row r="2">
      <c r="B2" s="1" t="inlineStr">
        <is>
          <t>BAKERY AND SWEET SHOP BILL</t>
        </is>
      </c>
      <c r="Y2" s="19" t="inlineStr">
        <is>
          <t>a</t>
        </is>
      </c>
      <c r="Z2" s="20">
        <f>ROUND(N($K$29),2)</f>
        <v/>
      </c>
    </row>
    <row r="3">
      <c r="B3" s="21" t="inlineStr">
        <is>
          <t>Registered under composition?</t>
        </is>
      </c>
      <c r="C3" s="22" t="n"/>
      <c r="D3" s="22" t="n"/>
      <c r="E3" s="16" t="inlineStr">
        <is>
          <t>No</t>
        </is>
      </c>
      <c r="F3" s="21" t="inlineStr">
        <is>
          <t>Turnover last year above ₹5 crore?</t>
        </is>
      </c>
      <c r="G3" s="22" t="n"/>
      <c r="H3" s="22" t="n"/>
      <c r="I3" s="16" t="inlineStr">
        <is>
          <t>No</t>
        </is>
      </c>
      <c r="J3" s="23" t="inlineStr">
        <is>
          <t>Rows 2 to 4 do not print.</t>
        </is>
      </c>
      <c r="Y3" s="19" t="inlineStr">
        <is>
          <t>cr</t>
        </is>
      </c>
      <c r="Z3" s="20">
        <f>INT($Z$2/10000000)</f>
        <v/>
      </c>
    </row>
    <row r="4">
      <c r="Y4" s="19" t="inlineStr">
        <is>
          <t>lk</t>
        </is>
      </c>
      <c r="Z4" s="20">
        <f>INT(MOD(INT($Z$2),10000000)/100000)</f>
        <v/>
      </c>
    </row>
    <row r="5" ht="40" customHeight="1">
      <c r="B5" s="24" t="n"/>
      <c r="C5" s="25" t="n"/>
      <c r="D5" s="25" t="n"/>
      <c r="E5" s="25" t="n"/>
      <c r="F5" s="25" t="n"/>
      <c r="G5" s="25" t="n"/>
      <c r="H5" s="26">
        <f>IF($E$3="Yes","BILL OF SUPPLY"&amp;CHAR(10)&amp;"composition taxable person, not eligible to collect tax on supplies",IF(AND(COUNTIFS($P$15:$P$26,"&gt;0",$Q$15:$Q$26,"&gt;0")=0,COUNTIFS($P$15:$P$26,0,$Q$15:$Q$26,"&gt;0")&gt;0),"BILL OF SUPPLY",IF(AND(COUNTIFS($P$15:$P$26,"&gt;0",$Q$15:$Q$26,"&gt;0")&gt;0,COUNTIFS($P$15:$P$26,0,$Q$15:$Q$26,"&gt;0")&gt;0,$J$11=""),"INVOICE-CUM-BILL OF SUPPLY","TAX INVOICE")))</f>
        <v/>
      </c>
      <c r="I5" s="4" t="n"/>
      <c r="J5" s="4" t="n"/>
      <c r="K5" s="4" t="n"/>
      <c r="Y5" s="19" t="inlineStr">
        <is>
          <t>th</t>
        </is>
      </c>
      <c r="Z5" s="20">
        <f>INT(MOD(INT($Z$2),100000)/1000)</f>
        <v/>
      </c>
    </row>
    <row r="6">
      <c r="B6" s="21" t="inlineStr">
        <is>
          <t>Address</t>
        </is>
      </c>
      <c r="C6" s="13" t="n"/>
      <c r="D6" s="25" t="n"/>
      <c r="E6" s="25" t="n"/>
      <c r="F6" s="25" t="n"/>
      <c r="G6" s="25" t="n"/>
      <c r="H6" s="21" t="inlineStr">
        <is>
          <t>Bill no.</t>
        </is>
      </c>
      <c r="I6" s="22" t="n"/>
      <c r="J6" s="13" t="n"/>
      <c r="K6" s="25" t="n"/>
      <c r="Y6" s="19" t="inlineStr">
        <is>
          <t>hu</t>
        </is>
      </c>
      <c r="Z6" s="20">
        <f>INT(MOD(INT($Z$2),1000)/100)</f>
        <v/>
      </c>
    </row>
    <row r="7">
      <c r="B7" s="21" t="inlineStr">
        <is>
          <t>GSTIN</t>
        </is>
      </c>
      <c r="C7" s="27" t="n"/>
      <c r="D7" s="25" t="n"/>
      <c r="E7" s="21" t="inlineStr">
        <is>
          <t>State</t>
        </is>
      </c>
      <c r="F7" s="13" t="n"/>
      <c r="G7" s="25" t="n"/>
      <c r="H7" s="21" t="inlineStr">
        <is>
          <t>Date</t>
        </is>
      </c>
      <c r="I7" s="22" t="n"/>
      <c r="J7" s="28" t="n"/>
      <c r="K7" s="25" t="n"/>
      <c r="Y7" s="19" t="inlineStr">
        <is>
          <t>te</t>
        </is>
      </c>
      <c r="Z7" s="20">
        <f>MOD(INT($Z$2),100)</f>
        <v/>
      </c>
    </row>
    <row r="8">
      <c r="B8" s="21" t="inlineStr">
        <is>
          <t>FSSAI no.</t>
        </is>
      </c>
      <c r="C8" s="27" t="n"/>
      <c r="D8" s="25" t="n"/>
      <c r="E8" s="21" t="inlineStr">
        <is>
          <t>Phone</t>
        </is>
      </c>
      <c r="F8" s="13" t="n"/>
      <c r="G8" s="25" t="n"/>
      <c r="H8" s="21" t="inlineStr">
        <is>
          <t>Place of supply</t>
        </is>
      </c>
      <c r="I8" s="22" t="n"/>
      <c r="J8" s="13" t="n"/>
      <c r="K8" s="25" t="n"/>
      <c r="Y8" s="19" t="inlineStr">
        <is>
          <t>ps</t>
        </is>
      </c>
      <c r="Z8" s="20">
        <f>ROUND(($Z$2-INT($Z$2))*100,0)</f>
        <v/>
      </c>
    </row>
    <row r="9">
      <c r="B9" s="23" t="inlineStr">
        <is>
          <t>FSSAI licence or registration number: 14 digits</t>
        </is>
      </c>
      <c r="H9" s="23" t="inlineStr">
        <is>
          <t>Blank means your own state</t>
        </is>
      </c>
    </row>
    <row r="10">
      <c r="B10" s="3" t="inlineStr">
        <is>
          <t xml:space="preserve">  BILL TO</t>
        </is>
      </c>
      <c r="C10" s="4" t="n"/>
      <c r="D10" s="4" t="n"/>
      <c r="E10" s="4" t="n"/>
      <c r="F10" s="4" t="n"/>
      <c r="G10" s="4" t="n"/>
      <c r="H10" s="4" t="n"/>
      <c r="I10" s="4" t="n"/>
      <c r="J10" s="4" t="n"/>
      <c r="K10" s="4" t="n"/>
    </row>
    <row r="11">
      <c r="B11" s="21" t="inlineStr">
        <is>
          <t>Name</t>
        </is>
      </c>
      <c r="C11" s="13" t="n"/>
      <c r="D11" s="25" t="n"/>
      <c r="E11" s="25" t="n"/>
      <c r="F11" s="25" t="n"/>
      <c r="G11" s="25" t="n"/>
      <c r="H11" s="21" t="inlineStr">
        <is>
          <t>GSTIN (if registered)</t>
        </is>
      </c>
      <c r="I11" s="22" t="n"/>
      <c r="J11" s="27" t="n"/>
      <c r="K11" s="25" t="n"/>
    </row>
    <row r="12">
      <c r="B12" s="21" t="inlineStr">
        <is>
          <t>Address</t>
        </is>
      </c>
      <c r="C12" s="13" t="n"/>
      <c r="D12" s="25" t="n"/>
      <c r="E12" s="25" t="n"/>
      <c r="F12" s="25" t="n"/>
      <c r="G12" s="25" t="n"/>
      <c r="H12" s="21" t="inlineStr">
        <is>
          <t>Phone</t>
        </is>
      </c>
      <c r="I12" s="22" t="n"/>
      <c r="J12" s="13" t="n"/>
      <c r="K12" s="25" t="n"/>
    </row>
    <row r="14" ht="44" customHeight="1">
      <c r="B14" s="12" t="inlineStr">
        <is>
          <t>#</t>
        </is>
      </c>
      <c r="C14" s="12" t="inlineStr">
        <is>
          <t>Item (pick from the Item List)</t>
        </is>
      </c>
      <c r="D14" s="12" t="inlineStr">
        <is>
          <t>Sold by</t>
        </is>
      </c>
      <c r="E14" s="12" t="inlineStr">
        <is>
          <t>HSN</t>
        </is>
      </c>
      <c r="F14" s="12" t="inlineStr">
        <is>
          <t>Quantity</t>
        </is>
      </c>
      <c r="G14" s="12" t="inlineStr">
        <is>
          <t>Price per unit (blank = list price)</t>
        </is>
      </c>
      <c r="H14" s="12">
        <f>IF($E$3="Yes","GST % (not charged)","GST %")</f>
        <v/>
      </c>
      <c r="I14" s="12">
        <f>IF($E$3="Yes","Value","Taxable value")</f>
        <v/>
      </c>
      <c r="J14" s="12">
        <f>IF($E$3="Yes","GST (not charged)","GST")</f>
        <v/>
      </c>
      <c r="K14" s="12" t="inlineStr">
        <is>
          <t>Amount</t>
        </is>
      </c>
    </row>
    <row r="15">
      <c r="B15" s="29" t="n">
        <v>1</v>
      </c>
      <c r="C15" s="13" t="n"/>
      <c r="D15" s="29">
        <f>IF(N15=1,VLOOKUP(C15,'Item List'!$B$6:$F$65,4,FALSE)&amp;"","")</f>
        <v/>
      </c>
      <c r="E15" s="29">
        <f>IF(N15=1,VLOOKUP(C15,'Item List'!$B$6:$F$65,2,FALSE)&amp;"","")</f>
        <v/>
      </c>
      <c r="F15" s="30" t="n"/>
      <c r="G15" s="17" t="n"/>
      <c r="H15" s="31">
        <f>IF(Q15=0,"",P15)</f>
        <v/>
      </c>
      <c r="I15" s="32">
        <f>IF(Q15=0,"",ROUND(R15,2))</f>
        <v/>
      </c>
      <c r="J15" s="32">
        <f>IF(Q15=0,"",ROUND(S15,2))</f>
        <v/>
      </c>
      <c r="K15" s="33">
        <f>IF(Q15=0,"",Q15)</f>
        <v/>
      </c>
      <c r="N15">
        <f>IF(C15="",0,IF(ISNUMBER(MATCH(C15,'Item List'!$B$6:$B$65,0)),1,0))</f>
        <v/>
      </c>
      <c r="O15">
        <f>IF(N(G15)&gt;0,N(G15),IF(N15=1,N(VLOOKUP(C15,'Item List'!$B$6:$F$65,5,FALSE)),0))</f>
        <v/>
      </c>
      <c r="P15">
        <f>IF(N15=1,N(VLOOKUP(C15,'Item List'!$B$6:$F$65,3,FALSE)),0)</f>
        <v/>
      </c>
      <c r="Q15">
        <f>ROUND(N(F15)*O15,2)</f>
        <v/>
      </c>
      <c r="R15">
        <f>IF(Q15=0,0,IF($E$3="Yes",Q15,Q15/(1+P15)))</f>
        <v/>
      </c>
      <c r="S15">
        <f>Q15-R15</f>
        <v/>
      </c>
      <c r="T15">
        <f>IF(N15=1,LEN(VLOOKUP(C15,'Item List'!$B$6:$F$65,2,FALSE)&amp;""),0)</f>
        <v/>
      </c>
      <c r="U15">
        <f>IF(AND(LEN(C15&amp;"")&gt;0,N15=0),1,0)</f>
        <v/>
      </c>
      <c r="V15">
        <f>IF(AND(N15=1,N(F15)=0),1,0)</f>
        <v/>
      </c>
    </row>
    <row r="16">
      <c r="B16" s="29" t="n">
        <v>2</v>
      </c>
      <c r="C16" s="13" t="n"/>
      <c r="D16" s="29">
        <f>IF(N16=1,VLOOKUP(C16,'Item List'!$B$6:$F$65,4,FALSE)&amp;"","")</f>
        <v/>
      </c>
      <c r="E16" s="29">
        <f>IF(N16=1,VLOOKUP(C16,'Item List'!$B$6:$F$65,2,FALSE)&amp;"","")</f>
        <v/>
      </c>
      <c r="F16" s="30" t="n"/>
      <c r="G16" s="17" t="n"/>
      <c r="H16" s="31">
        <f>IF(Q16=0,"",P16)</f>
        <v/>
      </c>
      <c r="I16" s="32">
        <f>IF(Q16=0,"",ROUND(R16,2))</f>
        <v/>
      </c>
      <c r="J16" s="32">
        <f>IF(Q16=0,"",ROUND(S16,2))</f>
        <v/>
      </c>
      <c r="K16" s="33">
        <f>IF(Q16=0,"",Q16)</f>
        <v/>
      </c>
      <c r="N16">
        <f>IF(C16="",0,IF(ISNUMBER(MATCH(C16,'Item List'!$B$6:$B$65,0)),1,0))</f>
        <v/>
      </c>
      <c r="O16">
        <f>IF(N(G16)&gt;0,N(G16),IF(N16=1,N(VLOOKUP(C16,'Item List'!$B$6:$F$65,5,FALSE)),0))</f>
        <v/>
      </c>
      <c r="P16">
        <f>IF(N16=1,N(VLOOKUP(C16,'Item List'!$B$6:$F$65,3,FALSE)),0)</f>
        <v/>
      </c>
      <c r="Q16">
        <f>ROUND(N(F16)*O16,2)</f>
        <v/>
      </c>
      <c r="R16">
        <f>IF(Q16=0,0,IF($E$3="Yes",Q16,Q16/(1+P16)))</f>
        <v/>
      </c>
      <c r="S16">
        <f>Q16-R16</f>
        <v/>
      </c>
      <c r="T16">
        <f>IF(N16=1,LEN(VLOOKUP(C16,'Item List'!$B$6:$F$65,2,FALSE)&amp;""),0)</f>
        <v/>
      </c>
      <c r="U16">
        <f>IF(AND(LEN(C16&amp;"")&gt;0,N16=0),1,0)</f>
        <v/>
      </c>
      <c r="V16">
        <f>IF(AND(N16=1,N(F16)=0),1,0)</f>
        <v/>
      </c>
    </row>
    <row r="17">
      <c r="B17" s="29" t="n">
        <v>3</v>
      </c>
      <c r="C17" s="13" t="n"/>
      <c r="D17" s="29">
        <f>IF(N17=1,VLOOKUP(C17,'Item List'!$B$6:$F$65,4,FALSE)&amp;"","")</f>
        <v/>
      </c>
      <c r="E17" s="29">
        <f>IF(N17=1,VLOOKUP(C17,'Item List'!$B$6:$F$65,2,FALSE)&amp;"","")</f>
        <v/>
      </c>
      <c r="F17" s="30" t="n"/>
      <c r="G17" s="17" t="n"/>
      <c r="H17" s="31">
        <f>IF(Q17=0,"",P17)</f>
        <v/>
      </c>
      <c r="I17" s="32">
        <f>IF(Q17=0,"",ROUND(R17,2))</f>
        <v/>
      </c>
      <c r="J17" s="32">
        <f>IF(Q17=0,"",ROUND(S17,2))</f>
        <v/>
      </c>
      <c r="K17" s="33">
        <f>IF(Q17=0,"",Q17)</f>
        <v/>
      </c>
      <c r="N17">
        <f>IF(C17="",0,IF(ISNUMBER(MATCH(C17,'Item List'!$B$6:$B$65,0)),1,0))</f>
        <v/>
      </c>
      <c r="O17">
        <f>IF(N(G17)&gt;0,N(G17),IF(N17=1,N(VLOOKUP(C17,'Item List'!$B$6:$F$65,5,FALSE)),0))</f>
        <v/>
      </c>
      <c r="P17">
        <f>IF(N17=1,N(VLOOKUP(C17,'Item List'!$B$6:$F$65,3,FALSE)),0)</f>
        <v/>
      </c>
      <c r="Q17">
        <f>ROUND(N(F17)*O17,2)</f>
        <v/>
      </c>
      <c r="R17">
        <f>IF(Q17=0,0,IF($E$3="Yes",Q17,Q17/(1+P17)))</f>
        <v/>
      </c>
      <c r="S17">
        <f>Q17-R17</f>
        <v/>
      </c>
      <c r="T17">
        <f>IF(N17=1,LEN(VLOOKUP(C17,'Item List'!$B$6:$F$65,2,FALSE)&amp;""),0)</f>
        <v/>
      </c>
      <c r="U17">
        <f>IF(AND(LEN(C17&amp;"")&gt;0,N17=0),1,0)</f>
        <v/>
      </c>
      <c r="V17">
        <f>IF(AND(N17=1,N(F17)=0),1,0)</f>
        <v/>
      </c>
    </row>
    <row r="18">
      <c r="B18" s="29" t="n">
        <v>4</v>
      </c>
      <c r="C18" s="13" t="n"/>
      <c r="D18" s="29">
        <f>IF(N18=1,VLOOKUP(C18,'Item List'!$B$6:$F$65,4,FALSE)&amp;"","")</f>
        <v/>
      </c>
      <c r="E18" s="29">
        <f>IF(N18=1,VLOOKUP(C18,'Item List'!$B$6:$F$65,2,FALSE)&amp;"","")</f>
        <v/>
      </c>
      <c r="F18" s="30" t="n"/>
      <c r="G18" s="17" t="n"/>
      <c r="H18" s="31">
        <f>IF(Q18=0,"",P18)</f>
        <v/>
      </c>
      <c r="I18" s="32">
        <f>IF(Q18=0,"",ROUND(R18,2))</f>
        <v/>
      </c>
      <c r="J18" s="32">
        <f>IF(Q18=0,"",ROUND(S18,2))</f>
        <v/>
      </c>
      <c r="K18" s="33">
        <f>IF(Q18=0,"",Q18)</f>
        <v/>
      </c>
      <c r="N18">
        <f>IF(C18="",0,IF(ISNUMBER(MATCH(C18,'Item List'!$B$6:$B$65,0)),1,0))</f>
        <v/>
      </c>
      <c r="O18">
        <f>IF(N(G18)&gt;0,N(G18),IF(N18=1,N(VLOOKUP(C18,'Item List'!$B$6:$F$65,5,FALSE)),0))</f>
        <v/>
      </c>
      <c r="P18">
        <f>IF(N18=1,N(VLOOKUP(C18,'Item List'!$B$6:$F$65,3,FALSE)),0)</f>
        <v/>
      </c>
      <c r="Q18">
        <f>ROUND(N(F18)*O18,2)</f>
        <v/>
      </c>
      <c r="R18">
        <f>IF(Q18=0,0,IF($E$3="Yes",Q18,Q18/(1+P18)))</f>
        <v/>
      </c>
      <c r="S18">
        <f>Q18-R18</f>
        <v/>
      </c>
      <c r="T18">
        <f>IF(N18=1,LEN(VLOOKUP(C18,'Item List'!$B$6:$F$65,2,FALSE)&amp;""),0)</f>
        <v/>
      </c>
      <c r="U18">
        <f>IF(AND(LEN(C18&amp;"")&gt;0,N18=0),1,0)</f>
        <v/>
      </c>
      <c r="V18">
        <f>IF(AND(N18=1,N(F18)=0),1,0)</f>
        <v/>
      </c>
    </row>
    <row r="19">
      <c r="B19" s="29" t="n">
        <v>5</v>
      </c>
      <c r="C19" s="13" t="n"/>
      <c r="D19" s="29">
        <f>IF(N19=1,VLOOKUP(C19,'Item List'!$B$6:$F$65,4,FALSE)&amp;"","")</f>
        <v/>
      </c>
      <c r="E19" s="29">
        <f>IF(N19=1,VLOOKUP(C19,'Item List'!$B$6:$F$65,2,FALSE)&amp;"","")</f>
        <v/>
      </c>
      <c r="F19" s="30" t="n"/>
      <c r="G19" s="17" t="n"/>
      <c r="H19" s="31">
        <f>IF(Q19=0,"",P19)</f>
        <v/>
      </c>
      <c r="I19" s="32">
        <f>IF(Q19=0,"",ROUND(R19,2))</f>
        <v/>
      </c>
      <c r="J19" s="32">
        <f>IF(Q19=0,"",ROUND(S19,2))</f>
        <v/>
      </c>
      <c r="K19" s="33">
        <f>IF(Q19=0,"",Q19)</f>
        <v/>
      </c>
      <c r="N19">
        <f>IF(C19="",0,IF(ISNUMBER(MATCH(C19,'Item List'!$B$6:$B$65,0)),1,0))</f>
        <v/>
      </c>
      <c r="O19">
        <f>IF(N(G19)&gt;0,N(G19),IF(N19=1,N(VLOOKUP(C19,'Item List'!$B$6:$F$65,5,FALSE)),0))</f>
        <v/>
      </c>
      <c r="P19">
        <f>IF(N19=1,N(VLOOKUP(C19,'Item List'!$B$6:$F$65,3,FALSE)),0)</f>
        <v/>
      </c>
      <c r="Q19">
        <f>ROUND(N(F19)*O19,2)</f>
        <v/>
      </c>
      <c r="R19">
        <f>IF(Q19=0,0,IF($E$3="Yes",Q19,Q19/(1+P19)))</f>
        <v/>
      </c>
      <c r="S19">
        <f>Q19-R19</f>
        <v/>
      </c>
      <c r="T19">
        <f>IF(N19=1,LEN(VLOOKUP(C19,'Item List'!$B$6:$F$65,2,FALSE)&amp;""),0)</f>
        <v/>
      </c>
      <c r="U19">
        <f>IF(AND(LEN(C19&amp;"")&gt;0,N19=0),1,0)</f>
        <v/>
      </c>
      <c r="V19">
        <f>IF(AND(N19=1,N(F19)=0),1,0)</f>
        <v/>
      </c>
    </row>
    <row r="20">
      <c r="B20" s="29" t="n">
        <v>6</v>
      </c>
      <c r="C20" s="13" t="n"/>
      <c r="D20" s="29">
        <f>IF(N20=1,VLOOKUP(C20,'Item List'!$B$6:$F$65,4,FALSE)&amp;"","")</f>
        <v/>
      </c>
      <c r="E20" s="29">
        <f>IF(N20=1,VLOOKUP(C20,'Item List'!$B$6:$F$65,2,FALSE)&amp;"","")</f>
        <v/>
      </c>
      <c r="F20" s="30" t="n"/>
      <c r="G20" s="17" t="n"/>
      <c r="H20" s="31">
        <f>IF(Q20=0,"",P20)</f>
        <v/>
      </c>
      <c r="I20" s="32">
        <f>IF(Q20=0,"",ROUND(R20,2))</f>
        <v/>
      </c>
      <c r="J20" s="32">
        <f>IF(Q20=0,"",ROUND(S20,2))</f>
        <v/>
      </c>
      <c r="K20" s="33">
        <f>IF(Q20=0,"",Q20)</f>
        <v/>
      </c>
      <c r="N20">
        <f>IF(C20="",0,IF(ISNUMBER(MATCH(C20,'Item List'!$B$6:$B$65,0)),1,0))</f>
        <v/>
      </c>
      <c r="O20">
        <f>IF(N(G20)&gt;0,N(G20),IF(N20=1,N(VLOOKUP(C20,'Item List'!$B$6:$F$65,5,FALSE)),0))</f>
        <v/>
      </c>
      <c r="P20">
        <f>IF(N20=1,N(VLOOKUP(C20,'Item List'!$B$6:$F$65,3,FALSE)),0)</f>
        <v/>
      </c>
      <c r="Q20">
        <f>ROUND(N(F20)*O20,2)</f>
        <v/>
      </c>
      <c r="R20">
        <f>IF(Q20=0,0,IF($E$3="Yes",Q20,Q20/(1+P20)))</f>
        <v/>
      </c>
      <c r="S20">
        <f>Q20-R20</f>
        <v/>
      </c>
      <c r="T20">
        <f>IF(N20=1,LEN(VLOOKUP(C20,'Item List'!$B$6:$F$65,2,FALSE)&amp;""),0)</f>
        <v/>
      </c>
      <c r="U20">
        <f>IF(AND(LEN(C20&amp;"")&gt;0,N20=0),1,0)</f>
        <v/>
      </c>
      <c r="V20">
        <f>IF(AND(N20=1,N(F20)=0),1,0)</f>
        <v/>
      </c>
    </row>
    <row r="21">
      <c r="B21" s="29" t="n">
        <v>7</v>
      </c>
      <c r="C21" s="13" t="n"/>
      <c r="D21" s="29">
        <f>IF(N21=1,VLOOKUP(C21,'Item List'!$B$6:$F$65,4,FALSE)&amp;"","")</f>
        <v/>
      </c>
      <c r="E21" s="29">
        <f>IF(N21=1,VLOOKUP(C21,'Item List'!$B$6:$F$65,2,FALSE)&amp;"","")</f>
        <v/>
      </c>
      <c r="F21" s="30" t="n"/>
      <c r="G21" s="17" t="n"/>
      <c r="H21" s="31">
        <f>IF(Q21=0,"",P21)</f>
        <v/>
      </c>
      <c r="I21" s="32">
        <f>IF(Q21=0,"",ROUND(R21,2))</f>
        <v/>
      </c>
      <c r="J21" s="32">
        <f>IF(Q21=0,"",ROUND(S21,2))</f>
        <v/>
      </c>
      <c r="K21" s="33">
        <f>IF(Q21=0,"",Q21)</f>
        <v/>
      </c>
      <c r="N21">
        <f>IF(C21="",0,IF(ISNUMBER(MATCH(C21,'Item List'!$B$6:$B$65,0)),1,0))</f>
        <v/>
      </c>
      <c r="O21">
        <f>IF(N(G21)&gt;0,N(G21),IF(N21=1,N(VLOOKUP(C21,'Item List'!$B$6:$F$65,5,FALSE)),0))</f>
        <v/>
      </c>
      <c r="P21">
        <f>IF(N21=1,N(VLOOKUP(C21,'Item List'!$B$6:$F$65,3,FALSE)),0)</f>
        <v/>
      </c>
      <c r="Q21">
        <f>ROUND(N(F21)*O21,2)</f>
        <v/>
      </c>
      <c r="R21">
        <f>IF(Q21=0,0,IF($E$3="Yes",Q21,Q21/(1+P21)))</f>
        <v/>
      </c>
      <c r="S21">
        <f>Q21-R21</f>
        <v/>
      </c>
      <c r="T21">
        <f>IF(N21=1,LEN(VLOOKUP(C21,'Item List'!$B$6:$F$65,2,FALSE)&amp;""),0)</f>
        <v/>
      </c>
      <c r="U21">
        <f>IF(AND(LEN(C21&amp;"")&gt;0,N21=0),1,0)</f>
        <v/>
      </c>
      <c r="V21">
        <f>IF(AND(N21=1,N(F21)=0),1,0)</f>
        <v/>
      </c>
    </row>
    <row r="22">
      <c r="B22" s="29" t="n">
        <v>8</v>
      </c>
      <c r="C22" s="13" t="n"/>
      <c r="D22" s="29">
        <f>IF(N22=1,VLOOKUP(C22,'Item List'!$B$6:$F$65,4,FALSE)&amp;"","")</f>
        <v/>
      </c>
      <c r="E22" s="29">
        <f>IF(N22=1,VLOOKUP(C22,'Item List'!$B$6:$F$65,2,FALSE)&amp;"","")</f>
        <v/>
      </c>
      <c r="F22" s="30" t="n"/>
      <c r="G22" s="17" t="n"/>
      <c r="H22" s="31">
        <f>IF(Q22=0,"",P22)</f>
        <v/>
      </c>
      <c r="I22" s="32">
        <f>IF(Q22=0,"",ROUND(R22,2))</f>
        <v/>
      </c>
      <c r="J22" s="32">
        <f>IF(Q22=0,"",ROUND(S22,2))</f>
        <v/>
      </c>
      <c r="K22" s="33">
        <f>IF(Q22=0,"",Q22)</f>
        <v/>
      </c>
      <c r="N22">
        <f>IF(C22="",0,IF(ISNUMBER(MATCH(C22,'Item List'!$B$6:$B$65,0)),1,0))</f>
        <v/>
      </c>
      <c r="O22">
        <f>IF(N(G22)&gt;0,N(G22),IF(N22=1,N(VLOOKUP(C22,'Item List'!$B$6:$F$65,5,FALSE)),0))</f>
        <v/>
      </c>
      <c r="P22">
        <f>IF(N22=1,N(VLOOKUP(C22,'Item List'!$B$6:$F$65,3,FALSE)),0)</f>
        <v/>
      </c>
      <c r="Q22">
        <f>ROUND(N(F22)*O22,2)</f>
        <v/>
      </c>
      <c r="R22">
        <f>IF(Q22=0,0,IF($E$3="Yes",Q22,Q22/(1+P22)))</f>
        <v/>
      </c>
      <c r="S22">
        <f>Q22-R22</f>
        <v/>
      </c>
      <c r="T22">
        <f>IF(N22=1,LEN(VLOOKUP(C22,'Item List'!$B$6:$F$65,2,FALSE)&amp;""),0)</f>
        <v/>
      </c>
      <c r="U22">
        <f>IF(AND(LEN(C22&amp;"")&gt;0,N22=0),1,0)</f>
        <v/>
      </c>
      <c r="V22">
        <f>IF(AND(N22=1,N(F22)=0),1,0)</f>
        <v/>
      </c>
    </row>
    <row r="23">
      <c r="B23" s="29" t="n">
        <v>9</v>
      </c>
      <c r="C23" s="13" t="n"/>
      <c r="D23" s="29">
        <f>IF(N23=1,VLOOKUP(C23,'Item List'!$B$6:$F$65,4,FALSE)&amp;"","")</f>
        <v/>
      </c>
      <c r="E23" s="29">
        <f>IF(N23=1,VLOOKUP(C23,'Item List'!$B$6:$F$65,2,FALSE)&amp;"","")</f>
        <v/>
      </c>
      <c r="F23" s="30" t="n"/>
      <c r="G23" s="17" t="n"/>
      <c r="H23" s="31">
        <f>IF(Q23=0,"",P23)</f>
        <v/>
      </c>
      <c r="I23" s="32">
        <f>IF(Q23=0,"",ROUND(R23,2))</f>
        <v/>
      </c>
      <c r="J23" s="32">
        <f>IF(Q23=0,"",ROUND(S23,2))</f>
        <v/>
      </c>
      <c r="K23" s="33">
        <f>IF(Q23=0,"",Q23)</f>
        <v/>
      </c>
      <c r="N23">
        <f>IF(C23="",0,IF(ISNUMBER(MATCH(C23,'Item List'!$B$6:$B$65,0)),1,0))</f>
        <v/>
      </c>
      <c r="O23">
        <f>IF(N(G23)&gt;0,N(G23),IF(N23=1,N(VLOOKUP(C23,'Item List'!$B$6:$F$65,5,FALSE)),0))</f>
        <v/>
      </c>
      <c r="P23">
        <f>IF(N23=1,N(VLOOKUP(C23,'Item List'!$B$6:$F$65,3,FALSE)),0)</f>
        <v/>
      </c>
      <c r="Q23">
        <f>ROUND(N(F23)*O23,2)</f>
        <v/>
      </c>
      <c r="R23">
        <f>IF(Q23=0,0,IF($E$3="Yes",Q23,Q23/(1+P23)))</f>
        <v/>
      </c>
      <c r="S23">
        <f>Q23-R23</f>
        <v/>
      </c>
      <c r="T23">
        <f>IF(N23=1,LEN(VLOOKUP(C23,'Item List'!$B$6:$F$65,2,FALSE)&amp;""),0)</f>
        <v/>
      </c>
      <c r="U23">
        <f>IF(AND(LEN(C23&amp;"")&gt;0,N23=0),1,0)</f>
        <v/>
      </c>
      <c r="V23">
        <f>IF(AND(N23=1,N(F23)=0),1,0)</f>
        <v/>
      </c>
    </row>
    <row r="24">
      <c r="B24" s="29" t="n">
        <v>10</v>
      </c>
      <c r="C24" s="13" t="n"/>
      <c r="D24" s="29">
        <f>IF(N24=1,VLOOKUP(C24,'Item List'!$B$6:$F$65,4,FALSE)&amp;"","")</f>
        <v/>
      </c>
      <c r="E24" s="29">
        <f>IF(N24=1,VLOOKUP(C24,'Item List'!$B$6:$F$65,2,FALSE)&amp;"","")</f>
        <v/>
      </c>
      <c r="F24" s="30" t="n"/>
      <c r="G24" s="17" t="n"/>
      <c r="H24" s="31">
        <f>IF(Q24=0,"",P24)</f>
        <v/>
      </c>
      <c r="I24" s="32">
        <f>IF(Q24=0,"",ROUND(R24,2))</f>
        <v/>
      </c>
      <c r="J24" s="32">
        <f>IF(Q24=0,"",ROUND(S24,2))</f>
        <v/>
      </c>
      <c r="K24" s="33">
        <f>IF(Q24=0,"",Q24)</f>
        <v/>
      </c>
      <c r="N24">
        <f>IF(C24="",0,IF(ISNUMBER(MATCH(C24,'Item List'!$B$6:$B$65,0)),1,0))</f>
        <v/>
      </c>
      <c r="O24">
        <f>IF(N(G24)&gt;0,N(G24),IF(N24=1,N(VLOOKUP(C24,'Item List'!$B$6:$F$65,5,FALSE)),0))</f>
        <v/>
      </c>
      <c r="P24">
        <f>IF(N24=1,N(VLOOKUP(C24,'Item List'!$B$6:$F$65,3,FALSE)),0)</f>
        <v/>
      </c>
      <c r="Q24">
        <f>ROUND(N(F24)*O24,2)</f>
        <v/>
      </c>
      <c r="R24">
        <f>IF(Q24=0,0,IF($E$3="Yes",Q24,Q24/(1+P24)))</f>
        <v/>
      </c>
      <c r="S24">
        <f>Q24-R24</f>
        <v/>
      </c>
      <c r="T24">
        <f>IF(N24=1,LEN(VLOOKUP(C24,'Item List'!$B$6:$F$65,2,FALSE)&amp;""),0)</f>
        <v/>
      </c>
      <c r="U24">
        <f>IF(AND(LEN(C24&amp;"")&gt;0,N24=0),1,0)</f>
        <v/>
      </c>
      <c r="V24">
        <f>IF(AND(N24=1,N(F24)=0),1,0)</f>
        <v/>
      </c>
    </row>
    <row r="25">
      <c r="B25" s="29" t="n">
        <v>11</v>
      </c>
      <c r="C25" s="13" t="n"/>
      <c r="D25" s="29">
        <f>IF(N25=1,VLOOKUP(C25,'Item List'!$B$6:$F$65,4,FALSE)&amp;"","")</f>
        <v/>
      </c>
      <c r="E25" s="29">
        <f>IF(N25=1,VLOOKUP(C25,'Item List'!$B$6:$F$65,2,FALSE)&amp;"","")</f>
        <v/>
      </c>
      <c r="F25" s="30" t="n"/>
      <c r="G25" s="17" t="n"/>
      <c r="H25" s="31">
        <f>IF(Q25=0,"",P25)</f>
        <v/>
      </c>
      <c r="I25" s="32">
        <f>IF(Q25=0,"",ROUND(R25,2))</f>
        <v/>
      </c>
      <c r="J25" s="32">
        <f>IF(Q25=0,"",ROUND(S25,2))</f>
        <v/>
      </c>
      <c r="K25" s="33">
        <f>IF(Q25=0,"",Q25)</f>
        <v/>
      </c>
      <c r="N25">
        <f>IF(C25="",0,IF(ISNUMBER(MATCH(C25,'Item List'!$B$6:$B$65,0)),1,0))</f>
        <v/>
      </c>
      <c r="O25">
        <f>IF(N(G25)&gt;0,N(G25),IF(N25=1,N(VLOOKUP(C25,'Item List'!$B$6:$F$65,5,FALSE)),0))</f>
        <v/>
      </c>
      <c r="P25">
        <f>IF(N25=1,N(VLOOKUP(C25,'Item List'!$B$6:$F$65,3,FALSE)),0)</f>
        <v/>
      </c>
      <c r="Q25">
        <f>ROUND(N(F25)*O25,2)</f>
        <v/>
      </c>
      <c r="R25">
        <f>IF(Q25=0,0,IF($E$3="Yes",Q25,Q25/(1+P25)))</f>
        <v/>
      </c>
      <c r="S25">
        <f>Q25-R25</f>
        <v/>
      </c>
      <c r="T25">
        <f>IF(N25=1,LEN(VLOOKUP(C25,'Item List'!$B$6:$F$65,2,FALSE)&amp;""),0)</f>
        <v/>
      </c>
      <c r="U25">
        <f>IF(AND(LEN(C25&amp;"")&gt;0,N25=0),1,0)</f>
        <v/>
      </c>
      <c r="V25">
        <f>IF(AND(N25=1,N(F25)=0),1,0)</f>
        <v/>
      </c>
    </row>
    <row r="26">
      <c r="B26" s="29" t="n">
        <v>12</v>
      </c>
      <c r="C26" s="13" t="n"/>
      <c r="D26" s="29">
        <f>IF(N26=1,VLOOKUP(C26,'Item List'!$B$6:$F$65,4,FALSE)&amp;"","")</f>
        <v/>
      </c>
      <c r="E26" s="29">
        <f>IF(N26=1,VLOOKUP(C26,'Item List'!$B$6:$F$65,2,FALSE)&amp;"","")</f>
        <v/>
      </c>
      <c r="F26" s="30" t="n"/>
      <c r="G26" s="17" t="n"/>
      <c r="H26" s="31">
        <f>IF(Q26=0,"",P26)</f>
        <v/>
      </c>
      <c r="I26" s="32">
        <f>IF(Q26=0,"",ROUND(R26,2))</f>
        <v/>
      </c>
      <c r="J26" s="32">
        <f>IF(Q26=0,"",ROUND(S26,2))</f>
        <v/>
      </c>
      <c r="K26" s="33">
        <f>IF(Q26=0,"",Q26)</f>
        <v/>
      </c>
      <c r="N26">
        <f>IF(C26="",0,IF(ISNUMBER(MATCH(C26,'Item List'!$B$6:$B$65,0)),1,0))</f>
        <v/>
      </c>
      <c r="O26">
        <f>IF(N(G26)&gt;0,N(G26),IF(N26=1,N(VLOOKUP(C26,'Item List'!$B$6:$F$65,5,FALSE)),0))</f>
        <v/>
      </c>
      <c r="P26">
        <f>IF(N26=1,N(VLOOKUP(C26,'Item List'!$B$6:$F$65,3,FALSE)),0)</f>
        <v/>
      </c>
      <c r="Q26">
        <f>ROUND(N(F26)*O26,2)</f>
        <v/>
      </c>
      <c r="R26">
        <f>IF(Q26=0,0,IF($E$3="Yes",Q26,Q26/(1+P26)))</f>
        <v/>
      </c>
      <c r="S26">
        <f>Q26-R26</f>
        <v/>
      </c>
      <c r="T26">
        <f>IF(N26=1,LEN(VLOOKUP(C26,'Item List'!$B$6:$F$65,2,FALSE)&amp;""),0)</f>
        <v/>
      </c>
      <c r="U26">
        <f>IF(AND(LEN(C26&amp;"")&gt;0,N26=0),1,0)</f>
        <v/>
      </c>
      <c r="V26">
        <f>IF(AND(N26=1,N(F26)=0),1,0)</f>
        <v/>
      </c>
    </row>
    <row r="27">
      <c r="C27" s="34" t="inlineStr">
        <is>
          <t>GST summary</t>
        </is>
      </c>
      <c r="D27" s="12" t="inlineStr">
        <is>
          <t>Taxable value</t>
        </is>
      </c>
      <c r="E27" s="12" t="inlineStr">
        <is>
          <t>CGST</t>
        </is>
      </c>
      <c r="F27" s="12" t="inlineStr">
        <is>
          <t>SGST</t>
        </is>
      </c>
      <c r="G27" s="12" t="inlineStr">
        <is>
          <t>IGST</t>
        </is>
      </c>
      <c r="H27" s="21" t="inlineStr">
        <is>
          <t>Bill total</t>
        </is>
      </c>
      <c r="I27" s="22" t="n"/>
      <c r="J27" s="22" t="n"/>
      <c r="K27" s="33">
        <f>ROUND(SUM($K$15:$K$26),2)</f>
        <v/>
      </c>
    </row>
    <row r="28">
      <c r="C28" s="21" t="inlineStr">
        <is>
          <t>5%</t>
        </is>
      </c>
      <c r="D28" s="35">
        <f>ROUND(SUMIF($P$15:$P$26,0.05,$R$15:$R$26),2)</f>
        <v/>
      </c>
      <c r="E28" s="35">
        <f>IF(AND($J$8&lt;&gt;"",$J$8&lt;&gt;$F$7),0,ROUND(ROUND(SUMIF($P$15:$P$26,0.05,$S$15:$S$26),2)/2,2))</f>
        <v/>
      </c>
      <c r="F28" s="35">
        <f>IF(AND($J$8&lt;&gt;"",$J$8&lt;&gt;$F$7),0,ROUND(SUMIF($P$15:$P$26,0.05,$S$15:$S$26),2)-ROUND(ROUND(SUMIF($P$15:$P$26,0.05,$S$15:$S$26),2)/2,2))</f>
        <v/>
      </c>
      <c r="G28" s="35">
        <f>IF(AND($J$8&lt;&gt;"",$J$8&lt;&gt;$F$7),ROUND(SUMIF($P$15:$P$26,0.05,$S$15:$S$26),2),0)</f>
        <v/>
      </c>
      <c r="H28" s="21" t="inlineStr">
        <is>
          <t>Round off</t>
        </is>
      </c>
      <c r="I28" s="22" t="n"/>
      <c r="J28" s="22" t="n"/>
      <c r="K28" s="36">
        <f>ROUND($K$27,0)-$K$27</f>
        <v/>
      </c>
    </row>
    <row r="29">
      <c r="C29" s="21" t="inlineStr">
        <is>
          <t>18%</t>
        </is>
      </c>
      <c r="D29" s="35">
        <f>ROUND(SUMIF($P$15:$P$26,0.18,$R$15:$R$26),2)</f>
        <v/>
      </c>
      <c r="E29" s="35">
        <f>IF(AND($J$8&lt;&gt;"",$J$8&lt;&gt;$F$7),0,ROUND(ROUND(SUMIF($P$15:$P$26,0.18,$S$15:$S$26),2)/2,2))</f>
        <v/>
      </c>
      <c r="F29" s="35">
        <f>IF(AND($J$8&lt;&gt;"",$J$8&lt;&gt;$F$7),0,ROUND(SUMIF($P$15:$P$26,0.18,$S$15:$S$26),2)-ROUND(ROUND(SUMIF($P$15:$P$26,0.18,$S$15:$S$26),2)/2,2))</f>
        <v/>
      </c>
      <c r="G29" s="35">
        <f>IF(AND($J$8&lt;&gt;"",$J$8&lt;&gt;$F$7),ROUND(SUMIF($P$15:$P$26,0.18,$S$15:$S$26),2),0)</f>
        <v/>
      </c>
      <c r="H29" s="21" t="inlineStr">
        <is>
          <t>Amount payable</t>
        </is>
      </c>
      <c r="I29" s="22" t="n"/>
      <c r="J29" s="22" t="n"/>
      <c r="K29" s="37">
        <f>ROUND($K$27,0)</f>
        <v/>
      </c>
    </row>
    <row r="30">
      <c r="C30" s="21" t="inlineStr">
        <is>
          <t>40%</t>
        </is>
      </c>
      <c r="D30" s="35">
        <f>ROUND(SUMIF($P$15:$P$26,0.4,$R$15:$R$26),2)</f>
        <v/>
      </c>
      <c r="E30" s="35">
        <f>IF(AND($J$8&lt;&gt;"",$J$8&lt;&gt;$F$7),0,ROUND(ROUND(SUMIF($P$15:$P$26,0.4,$S$15:$S$26),2)/2,2))</f>
        <v/>
      </c>
      <c r="F30" s="35">
        <f>IF(AND($J$8&lt;&gt;"",$J$8&lt;&gt;$F$7),0,ROUND(SUMIF($P$15:$P$26,0.4,$S$15:$S$26),2)-ROUND(ROUND(SUMIF($P$15:$P$26,0.4,$S$15:$S$26),2)/2,2))</f>
        <v/>
      </c>
      <c r="G30" s="35">
        <f>IF(AND($J$8&lt;&gt;"",$J$8&lt;&gt;$F$7),ROUND(SUMIF($P$15:$P$26,0.4,$S$15:$S$26),2),0)</f>
        <v/>
      </c>
      <c r="H30" s="23" t="inlineStr">
        <is>
          <t>Prices include GST. Tax payable on reverse charge: No.</t>
        </is>
      </c>
    </row>
    <row r="31">
      <c r="C31" s="21" t="inlineStr">
        <is>
          <t>Nil-rated or exempt</t>
        </is>
      </c>
      <c r="D31" s="35">
        <f>ROUND(SUMIF($P$15:$P$26,0,$Q$15:$Q$26),2)</f>
        <v/>
      </c>
      <c r="E31" s="7" t="n"/>
      <c r="F31" s="7" t="n"/>
      <c r="G31" s="7" t="n"/>
    </row>
    <row r="32" ht="28" customHeight="1">
      <c r="B32" s="21" t="inlineStr">
        <is>
          <t>Amount in words</t>
        </is>
      </c>
      <c r="C32" s="22" t="n"/>
      <c r="D32" s="38">
        <f>IF($Z$2=0,"",IF($Z$2&gt;=1000000000,"(amount too large to write in words)","Rupees "&amp;PROPER(TRIM(IF($Z$3&gt;0,VLOOKUP($Z$3,Lists!$G$2:$H$101,2,FALSE)&amp;" crore ","")&amp;IF($Z$4&gt;0,VLOOKUP($Z$4,Lists!$G$2:$H$101,2,FALSE)&amp;" lakh ","")&amp;IF($Z$5&gt;0,VLOOKUP($Z$5,Lists!$G$2:$H$101,2,FALSE)&amp;" thousand ","")&amp;IF($Z$6&gt;0,VLOOKUP($Z$6,Lists!$G$2:$H$101,2,FALSE)&amp;" hundred ","")&amp;IF($Z$7&gt;0,VLOOKUP($Z$7,Lists!$G$2:$H$101,2,FALSE),"")&amp;IF(INT($Z$2)=0,"zero","")))&amp;IF($Z$8&gt;0," and "&amp;PROPER(VLOOKUP($Z$8,Lists!$G$2:$H$101,2,FALSE))&amp;" Paise","")&amp;" Only"))</f>
        <v/>
      </c>
      <c r="E32" s="7" t="n"/>
      <c r="F32" s="7" t="n"/>
      <c r="G32" s="7" t="n"/>
      <c r="H32" s="7" t="n"/>
      <c r="I32" s="7" t="n"/>
      <c r="J32" s="7" t="n"/>
      <c r="K32" s="7" t="n"/>
    </row>
    <row r="33">
      <c r="B33" s="39">
        <f>"FSSAI Lic./Reg. No. "&amp;IF($C$8="","______________",$C$8)</f>
        <v/>
      </c>
      <c r="H33" s="40">
        <f>"For "&amp;IF($B$5="","the shop",$B$5)</f>
        <v/>
      </c>
    </row>
    <row r="34" ht="30" customHeight="1">
      <c r="B34" s="41" t="inlineStr">
        <is>
          <t>Thank you. Keep this bill for any query about your purchase.</t>
        </is>
      </c>
      <c r="C34" s="25" t="n"/>
      <c r="D34" s="25" t="n"/>
      <c r="E34" s="25" t="n"/>
      <c r="F34" s="25" t="n"/>
      <c r="G34" s="25" t="n"/>
    </row>
    <row r="35">
      <c r="H35" s="42" t="inlineStr">
        <is>
          <t>Authorised signatory</t>
        </is>
      </c>
    </row>
    <row r="37">
      <c r="B37" s="3" t="inlineStr">
        <is>
          <t xml:space="preserve">  CHECK BEFORE YOU PRINT  (this part does not print)</t>
        </is>
      </c>
      <c r="C37" s="4" t="n"/>
      <c r="D37" s="4" t="n"/>
      <c r="E37" s="4" t="n"/>
      <c r="F37" s="4" t="n"/>
      <c r="G37" s="4" t="n"/>
      <c r="H37" s="4" t="n"/>
      <c r="I37" s="4" t="n"/>
      <c r="J37" s="4" t="n"/>
      <c r="K37" s="4" t="n"/>
    </row>
    <row r="38">
      <c r="B38" s="43">
        <f>IF($C$7="","Enter your GSTIN.",IF(LEN($C$7&amp;"")&lt;&gt;15,"Your GSTIN should have 15 characters.",""))</f>
        <v/>
      </c>
    </row>
    <row r="39">
      <c r="B39" s="43">
        <f>IF($C$8="","Enter your 14-digit FSSAI licence or registration number: FSSAI requires it on every bill.",IF(OR(LEN($C$8&amp;"")&lt;&gt;14,NOT(ISNUMBER(--($C$8&amp;"")))),"The FSSAI number has 14 digits.",""))</f>
        <v/>
      </c>
    </row>
    <row r="40">
      <c r="B40" s="43">
        <f>IF($J$6="","Enter the bill number.",IF(LEN($J$6&amp;"")&gt;16,"Bill number: 16 characters at most (Rule 46(b)).",""))</f>
        <v/>
      </c>
    </row>
    <row r="41">
      <c r="B41" s="43">
        <f>IF($J$7="","Enter the date.","")</f>
        <v/>
      </c>
    </row>
    <row r="42">
      <c r="B42" s="43">
        <f>IF(SUM($U$15:$U$26)&gt;0,"An item is not in the Item List. Add it there with its HSN, rate and price, or pick it from the list.","")</f>
        <v/>
      </c>
    </row>
    <row r="43">
      <c r="B43" s="43">
        <f>IF(SUM($V$15:$V$26)&gt;0,"A line has an item but no quantity.","")</f>
        <v/>
      </c>
    </row>
    <row r="44">
      <c r="B44" s="43">
        <f>IF(AND($E$3&lt;&gt;"Yes",SUM($R$15:$R$26)&gt;=50000,$J$11="",OR($C$11="",$C$12="")),"Value before GST is ₹50,000 or more: the customer's name, address and state, and the delivery address, must be on the bill (Rule 46(e)). Put the state in the address.","")</f>
        <v/>
      </c>
    </row>
    <row r="45">
      <c r="B45" s="43">
        <f>IF(AND($J$11&lt;&gt;"",LEN($J$11&amp;"")&lt;&gt;15),"The customer's GSTIN should have 15 characters.","")</f>
        <v/>
      </c>
    </row>
    <row r="46">
      <c r="B46" s="43">
        <f>IF(AND($J$11&lt;&gt;"",COUNTIFS($P$15:$P$26,0,$Q$15:$Q$26,"&gt;0")&gt;0,COUNTIFS($P$15:$P$26,"&gt;0",$Q$15:$Q$26,"&gt;0")&gt;0),"A registered customer buying exempt and taxable items: the invoice-cum-bill of supply is for unregistered buyers (Rule 46A), so give this customer a tax invoice and a separate bill of supply.","")</f>
        <v/>
      </c>
    </row>
    <row r="47">
      <c r="B47" s="43">
        <f>IF(AND($I$3="Yes",COUNTIFS($T$15:$T$26,"&lt;6",$Q$15:$Q$26,"&gt;0")&gt;0),"Turnover above ₹5 crore: HSN needs 6 digits on every line (Notification 78/2020). Add them in the Item List.","")</f>
        <v/>
      </c>
    </row>
    <row r="48">
      <c r="B48" s="43">
        <f>IF(AND(AND($J$8&lt;&gt;"",$J$8&lt;&gt;$F$7),$E$3="Yes"),"Composition dealers cannot make inter-State supplies of goods (s.10(2)(c)): check the place of supply.","")</f>
        <v/>
      </c>
    </row>
    <row r="49">
      <c r="B49" s="44">
        <f>IF(AND($K$27&gt;0,B38&amp;B39&amp;B40&amp;B41&amp;B42&amp;B43&amp;B44&amp;B45&amp;B46&amp;B47&amp;B48=""),"All checks OK.","")</f>
        <v/>
      </c>
    </row>
    <row r="51">
      <c r="B51" s="45" t="inlineStr">
        <is>
          <t xml:space="preserve">  NOTES FOR THIS BILL</t>
        </is>
      </c>
      <c r="C51" s="46" t="n"/>
      <c r="D51" s="46" t="n"/>
      <c r="E51" s="46" t="n"/>
      <c r="F51" s="46" t="n"/>
      <c r="G51" s="46" t="n"/>
      <c r="H51" s="46" t="n"/>
      <c r="I51" s="46" t="n"/>
      <c r="J51" s="46" t="n"/>
      <c r="K51" s="46" t="n"/>
    </row>
    <row r="52">
      <c r="B52" s="23">
        <f>IF($E$3="Yes","Composition: this prints as a bill of supply, with no GST charged and the composition words at the top (Rule 5(1)(f), Rule 49).","")</f>
        <v/>
      </c>
    </row>
    <row r="53">
      <c r="B53" s="23">
        <f>IF(AND($E$3&lt;&gt;"Yes",COUNTIFS($P$15:$P$26,"&gt;0",$Q$15:$Q$26,"&gt;0")&gt;0,COUNTIFS($P$15:$P$26,0,$Q$15:$Q$26,"&gt;0")&gt;0,$J$11=""),"Taxable and exempt items to a walk-in customer: one invoice-cum-bill of supply can cover both (Rule 46A).","")</f>
        <v/>
      </c>
    </row>
    <row r="54">
      <c r="B54" s="23">
        <f>IF(COUNTIF($P$15:$P$26,0.4)&gt;0,"A line is at 40%: sweetened or flavoured aerated drinks are in Schedule III. Check that is right for the item.","")</f>
        <v/>
      </c>
    </row>
    <row r="55">
      <c r="B55" s="23">
        <f>IF(AND($K$27&gt;0,$K$27&lt;200,$J$11=""),"Below ₹200 to a walk-in customer: you need not issue a bill if the customer does not want one, but cover such sales in a consolidated bill at the close of the day (CGST Act, s.31(3)(b) and (c), and the rules under them).","")</f>
        <v/>
      </c>
    </row>
    <row r="56">
      <c r="B56" s="23">
        <f>IF(AND($J$8&lt;&gt;"",$J$8&lt;&gt;$F$7),IF($E$3="Yes","","Place of supply is another state: IGST is charged instead of CGST and SGST."),"")</f>
        <v/>
      </c>
    </row>
    <row r="58">
      <c r="B58" s="8" t="inlineStr">
        <is>
          <t>This bill is for a real sale. Issuing a bill without a sale is an offence under section 122(1)(ii) of the CGST Act. Prices include GST; the tax is worked out of them under Rule 35. General guidance, not legal or tax advice.</t>
        </is>
      </c>
      <c r="C58" s="9" t="n"/>
      <c r="D58" s="9" t="n"/>
      <c r="E58" s="9" t="n"/>
      <c r="F58" s="9" t="n"/>
      <c r="G58" s="9" t="n"/>
      <c r="H58" s="9" t="n"/>
      <c r="I58" s="9" t="n"/>
      <c r="J58" s="9" t="n"/>
      <c r="K58" s="9" t="n"/>
    </row>
    <row r="60">
      <c r="B6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7">
    <mergeCell ref="B49:K49"/>
    <mergeCell ref="C6:G6"/>
    <mergeCell ref="B40:K40"/>
    <mergeCell ref="B55:K55"/>
    <mergeCell ref="B51:K51"/>
    <mergeCell ref="H33:K33"/>
    <mergeCell ref="F7:G7"/>
    <mergeCell ref="H5:K5"/>
    <mergeCell ref="B34:G34"/>
    <mergeCell ref="B45:K45"/>
    <mergeCell ref="B41:K41"/>
    <mergeCell ref="H6:I6"/>
    <mergeCell ref="H30:K30"/>
    <mergeCell ref="J6:K6"/>
    <mergeCell ref="H28:J28"/>
    <mergeCell ref="B9:G9"/>
    <mergeCell ref="H27:J27"/>
    <mergeCell ref="H35:K35"/>
    <mergeCell ref="J8:K8"/>
    <mergeCell ref="B47:K47"/>
    <mergeCell ref="B54:K54"/>
    <mergeCell ref="D32:K32"/>
    <mergeCell ref="B33:G33"/>
    <mergeCell ref="F8:G8"/>
    <mergeCell ref="H11:I11"/>
    <mergeCell ref="B46:K46"/>
    <mergeCell ref="J11:K11"/>
    <mergeCell ref="C12:G12"/>
    <mergeCell ref="H9:K9"/>
    <mergeCell ref="B5:G5"/>
    <mergeCell ref="H7:I7"/>
    <mergeCell ref="B56:K56"/>
    <mergeCell ref="B58:K58"/>
    <mergeCell ref="J7:K7"/>
    <mergeCell ref="C11:G11"/>
    <mergeCell ref="B52:K52"/>
    <mergeCell ref="B43:K43"/>
    <mergeCell ref="B39:K39"/>
    <mergeCell ref="B2:K2"/>
    <mergeCell ref="B48:K48"/>
    <mergeCell ref="B42:K42"/>
    <mergeCell ref="H29:J29"/>
    <mergeCell ref="C8:D8"/>
    <mergeCell ref="B60:K60"/>
    <mergeCell ref="J3:K3"/>
    <mergeCell ref="B3:D3"/>
    <mergeCell ref="H12:I12"/>
    <mergeCell ref="C7:D7"/>
    <mergeCell ref="J12:K12"/>
    <mergeCell ref="B44:K44"/>
    <mergeCell ref="B53:K53"/>
    <mergeCell ref="B32:C32"/>
    <mergeCell ref="B38:K38"/>
    <mergeCell ref="H8:I8"/>
    <mergeCell ref="F3:H3"/>
    <mergeCell ref="B10:K10"/>
    <mergeCell ref="B37:K37"/>
  </mergeCells>
  <dataValidations count="8">
    <dataValidation sqref="E3" showDropDown="0" showInputMessage="0" showErrorMessage="1" allowBlank="1" errorTitle="Pick from the list" error="Pick an option from the drop-down list." type="list">
      <formula1>=Lists!$A$2:$A$3</formula1>
    </dataValidation>
    <dataValidation sqref="I3" showDropDown="0" showInputMessage="0" showErrorMessage="1" allowBlank="1" errorTitle="Pick from the list" error="Pick an option from the drop-down list." type="list">
      <formula1>=Lists!$A$2:$A$3</formula1>
    </dataValidation>
    <dataValidation sqref="J7" showDropDown="0" showInputMessage="0" showErrorMessage="1" allowBlank="1" errorTitle="Enter a date" error="Enter a date, for example 31-Oct-2026." type="date" operator="between">
      <formula1>DATE(2000,1,1)</formula1>
      <formula2>DATE(2100,12,31)</formula2>
    </dataValidation>
    <dataValidation sqref="F7" showDropDown="0" showInputMessage="0" showErrorMessage="1" allowBlank="1" errorTitle="Pick a state" error="Pick the state or union territory from the list." type="list">
      <formula1>=Lists!$E$2:$E$37</formula1>
    </dataValidation>
    <dataValidation sqref="J8" showDropDown="0" showInputMessage="0" showErrorMessage="1" allowBlank="1" errorTitle="Pick a state" error="Pick the state or union territory from the list." type="list">
      <formula1>=Lists!$E$2:$E$37</formula1>
    </dataValidation>
    <dataValidation sqref="C15:C26" showDropDown="0" showInputMessage="0" showErrorMessage="1" allowBlank="1" errorTitle="Pick from the list" error="Pick an option from the drop-down list." type="list">
      <formula1>='Item List'!$B$6:$B$65</formula1>
    </dataValidation>
    <dataValidation sqref="F15:F26" showDropDown="0" showInputMessage="0" showErrorMessage="1" allowBlank="1" errorTitle="Enter a quantity" error="Enter the quantity, for example 1.5 for 1.5 kg." type="decimal" operator="greaterThan">
      <formula1>0</formula1>
    </dataValidation>
    <dataValidation sqref="G15:G26" showDropDown="0" showInputMessage="0" showErrorMessage="1" allowBlank="1" errorTitle="Enter an amount" error="Enter the amount in rupees as a number, with no minus sign." type="decimal" operator="greaterThanOrEqual">
      <formula1>0</formula1>
    </dataValidation>
  </dataValidations>
  <pageMargins left="0.4" right="0.4" top="0.4" bottom="0.4"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2" customWidth="1" min="1" max="1"/>
    <col width="32" customWidth="1" min="2" max="2"/>
    <col width="64" customWidth="1" min="3" max="3"/>
    <col width="48" customWidth="1" min="4" max="4"/>
    <col width="2" customWidth="1" min="5" max="5"/>
  </cols>
  <sheetData>
    <row r="1"/>
    <row r="2" ht="26" customHeight="1">
      <c r="B2" s="1" t="inlineStr">
        <is>
          <t>THE RULES BEHIND THE BILL AND THE CHECKS</t>
        </is>
      </c>
    </row>
    <row r="3" ht="16" customHeight="1">
      <c r="B3" s="11" t="inlineStr">
        <is>
          <t>A bakery or sweet shop's bill is a GST bill and a food business's bill at once. Each provision is quoted or summarised, with what it means for your bill.</t>
        </is>
      </c>
    </row>
    <row r="4"/>
    <row r="5" ht="19" customHeight="1">
      <c r="B5" s="12" t="inlineStr">
        <is>
          <t>Provision</t>
        </is>
      </c>
      <c r="C5" s="12" t="inlineStr">
        <is>
          <t>What it says</t>
        </is>
      </c>
      <c r="D5" s="12" t="inlineStr">
        <is>
          <t>What it means for your bill</t>
        </is>
      </c>
    </row>
    <row r="6" ht="84" customHeight="1">
      <c r="B6" s="5" t="inlineStr">
        <is>
          <t>FSSAI order, File No. 15(31)2020/FoSCoS/RCD/FSSAI, 8-Jun-2021</t>
        </is>
      </c>
      <c r="C6" s="6" t="inlineStr">
        <is>
          <t>"... it has been decided to mandate declaration of 14-digit FSSAI License or Registration number on cash receipts/ purchase invoices/cash memo /bills etc. by all food businesses." The order names "mithai shops" among the establishments where the number was not visible to customers. A further order of 30-Sep-2021 brought it into effect from 1st January, 2022.</t>
        </is>
      </c>
      <c r="D6" s="6" t="inlineStr">
        <is>
          <t>Your 14-digit FSSAI licence or registration number goes on every bill. The Bill prints it, and the check list flags a missing or wrong number before you print.</t>
        </is>
      </c>
    </row>
    <row r="7" ht="84" customHeight="1">
      <c r="B7" s="5" t="inlineStr">
        <is>
          <t>CGST Rules, 2017, Rule 46</t>
        </is>
      </c>
      <c r="C7" s="6" t="inlineStr">
        <is>
          <t>A tax invoice carries, among other particulars: the supplier's name, address and GSTIN; "a consecutive serial number not exceeding sixteen characters ... unique for a financial year"; the date; the HSN code; description; quantity; the taxable value; the rate and amount of tax; and the signature of the supplier or an authorised representative.</t>
        </is>
      </c>
      <c r="D7" s="6" t="inlineStr">
        <is>
          <t>The Bill has a place for each of these and works the tax out for you.</t>
        </is>
      </c>
    </row>
    <row r="8" ht="70" customHeight="1">
      <c r="B8" s="5" t="inlineStr">
        <is>
          <t>CGST Act, s.31(3)(b), and Rule 46, proviso</t>
        </is>
      </c>
      <c r="C8" s="6" t="inlineStr">
        <is>
          <t>A registered person "may not issue a tax invoice if the value of the goods or services or both supplied is less than two hundred rupees", where "the recipient is not a registered person" and "does not require such invoice", and "shall issue a consolidated tax invoice for such supplies at the close of each day".</t>
        </is>
      </c>
      <c r="D8" s="6" t="inlineStr">
        <is>
          <t>For a walk-in sale under ₹200 you need not give a bill if the customer does not want one, but the sale goes into one consolidated invoice at the end of the day. Our cash memo format has that day-end sheet.</t>
        </is>
      </c>
    </row>
    <row r="9" ht="44" customHeight="1">
      <c r="B9" s="5" t="inlineStr">
        <is>
          <t>CGST Act, s.31(3)(c)</t>
        </is>
      </c>
      <c r="C9" s="6" t="inlineStr">
        <is>
          <t>A registered person "supplying exempted goods ... or paying tax under the provisions of section 10 shall issue, instead of a tax invoice, a bill of supply".</t>
        </is>
      </c>
      <c r="D9" s="6" t="inlineStr">
        <is>
          <t>A bill with only nil-rated items, such as parathas, is a bill of supply. Under composition, every bill is a bill of supply.</t>
        </is>
      </c>
    </row>
    <row r="10" ht="70" customHeight="1">
      <c r="B10" s="5" t="inlineStr">
        <is>
          <t>CGST Rules, Rule 46A</t>
        </is>
      </c>
      <c r="C10" s="6" t="inlineStr">
        <is>
          <t>"... where a registered person is supplying taxable as well as exempted goods or services or both to an unregistered person, a single 'invoice-cum-bill of supply' may be issued for all such supplies."</t>
        </is>
      </c>
      <c r="D10" s="6" t="inlineStr">
        <is>
          <t>Cake and parathas to a walk-in customer can go on one bill. The Bill titles itself INVOICE-CUM-BILL OF SUPPLY when it holds both. For a registered customer, give a tax invoice and a separate bill of supply.</t>
        </is>
      </c>
    </row>
    <row r="11" ht="44" customHeight="1">
      <c r="B11" s="5" t="inlineStr">
        <is>
          <t>CGST Rules, Rule 49 and Rule 5(1)(f)</t>
        </is>
      </c>
      <c r="C11" s="6" t="inlineStr">
        <is>
          <t>A composition dealer's bill of supply carries the particulars in Rule 49 and "the words 'composition taxable person, not eligible to collect tax on supplies' at the top of the bill of supply".</t>
        </is>
      </c>
      <c r="D11" s="6" t="inlineStr">
        <is>
          <t>Mark composition at the top of the Bill and it prints as a bill of supply, with no GST and these words.</t>
        </is>
      </c>
    </row>
    <row r="12" ht="57" customHeight="1">
      <c r="B12" s="5" t="inlineStr">
        <is>
          <t>CGST Rules, Rule 7</t>
        </is>
      </c>
      <c r="C12" s="6" t="inlineStr">
        <is>
          <t>Composition tax: "half per cent. of the turnover" for manufacturers (other than those notified), and "two and a half per cent." for suppliers of restaurant service, in central tax, with the same again as State tax.</t>
        </is>
      </c>
      <c r="D12" s="6" t="inlineStr">
        <is>
          <t>Under composition you pay this on your turnover. It is never charged to the customer on the bill.</t>
        </is>
      </c>
    </row>
    <row r="13" ht="84" customHeight="1">
      <c r="B13" s="5" t="inlineStr">
        <is>
          <t>Notification 9/2025-Central Tax (Rate), Schedule I (5%)</t>
        </is>
      </c>
      <c r="C13" s="6" t="inlineStr">
        <is>
          <t>Entry 123: "Pastry, cakes, biscuits and other bakers' wares". Entry 124: "Rusks, toasted bread and similar toasted products". Entry 142: "... Sweetmeats" (heading 2106). Entry 143: "Namkeens, bhujia, mixture, chabena and similar edible preparations". Entry 116: chocolates. Entry 141: ice cream. Entry 110: sugar confectionery. In force from 22-Sep-2025.</t>
        </is>
      </c>
      <c r="D13" s="6" t="inlineStr">
        <is>
          <t>Cakes, pastries, biscuits, rusks, sweets, namkeen, chocolates and ice cream are at 5% (2.5% CGST and 2.5% SGST). The Item List carries these rates.</t>
        </is>
      </c>
    </row>
    <row r="14" ht="44" customHeight="1">
      <c r="B14" s="5" t="inlineStr">
        <is>
          <t>Notification 9/2025-Central Tax (Rate), Schedule III (40%)</t>
        </is>
      </c>
      <c r="C14" s="6" t="inlineStr">
        <is>
          <t>Entry 1: heading 2202 10, "All goods (including aerated waters), containing added sugar or other sweetening matter or flavoured".</t>
        </is>
      </c>
      <c r="D14" s="6" t="inlineStr">
        <is>
          <t>Sweetened or flavoured aerated drinks in your fridge are at 40%, not 5%. Keep them on their own line.</t>
        </is>
      </c>
    </row>
    <row r="15" ht="57" customHeight="1">
      <c r="B15" s="5" t="inlineStr">
        <is>
          <t>Notification 10/2025-Central Tax (Rate), 17-Sep-2025</t>
        </is>
      </c>
      <c r="C15" s="6" t="inlineStr">
        <is>
          <t>The exemption notification that replaced Notification 2/2017-CT(Rate) from 22-Sep-2025. As summarised by the West Bengal Commercial Taxes Directorate: pizza bread, and paratha, parotta and other Indian breads, are nil.</t>
        </is>
      </c>
      <c r="D15" s="6" t="inlineStr">
        <is>
          <t>Pizza bases and Indian breads such as parathas carry no GST. With taxable items for a walk-in customer, they can go on one invoice-cum-bill of supply.</t>
        </is>
      </c>
    </row>
    <row r="16" ht="84" customHeight="1">
      <c r="B16" s="5" t="inlineStr">
        <is>
          <t>CBIC Circular 164/20/2021-GST, para 4.3</t>
        </is>
      </c>
      <c r="C16" s="6" t="inlineStr">
        <is>
          <t>"... where ice cream parlors sell already manufactured ice-cream and do not cook/prepare ice-cream for consumption like a restaurant, it is supply of ice cream as goods and not as a service". (The 18% rate the circular gives was replaced by 5% from 22-Sep-2025.)</t>
        </is>
      </c>
      <c r="D16" s="6" t="inlineStr">
        <is>
          <t>Selling ready sweets and bakes across the counter is, on this reasoning, a sale of goods at each item's rate. If you also cook and serve food to eat in, that part can be restaurant service: ask your accountant how to bill a shop that does both.</t>
        </is>
      </c>
    </row>
    <row r="17" ht="44" customHeight="1">
      <c r="B17" s="5" t="inlineStr">
        <is>
          <t>CGST Rules, Rule 35</t>
        </is>
      </c>
      <c r="C17" s="6" t="inlineStr">
        <is>
          <t>Where the value is inclusive of tax, the tax is the inclusive value multiplied by the tax rate, divided by 100 plus the tax rate (the formula in the Rule, summarised).</t>
        </is>
      </c>
      <c r="D17" s="6" t="inlineStr">
        <is>
          <t>Your prices include GST. The Bill takes the tax out of each price, so the customer pays the price on the board.</t>
        </is>
      </c>
    </row>
    <row r="18" ht="44" customHeight="1">
      <c r="B18" s="5" t="inlineStr">
        <is>
          <t>CGST Act, 2017, s.122(1)(ii)</t>
        </is>
      </c>
      <c r="C18" s="6" t="inlineStr">
        <is>
          <t>A taxable person who "issues any invoice or bill without supply of goods or services or both in violation of the provisions of this Act or the rules made thereunder" is liable to a penalty.</t>
        </is>
      </c>
      <c r="D18" s="6" t="inlineStr">
        <is>
          <t>A bill is for a real sale only.</t>
        </is>
      </c>
    </row>
    <row r="19"/>
    <row r="20" ht="40" customHeight="1">
      <c r="B20" s="11" t="inlineStr">
        <is>
          <t>Sources: FSSAI orders of 8-Jun-2021 and 30-Sep-2021 (fssai.gov.in); CGST Act, 2017, s.31 and CGST Rules 7, 35, 46 and 46A (taxinformation.cbic.gov.in); Notification 9/2025-Central Tax (Rate), Gazette of India Extraordinary, Part II, Section 3(i); Notification 10/2025-Central Tax (Rate) as summarised in the West Bengal Commercial Taxes Directorate's GST update for September 2025 (comtax.wb.gov.in); CBIC Circular 164/20/2021-GST, 6-Oct-2021 (cbic-gst.gov.in). Read 02-Nov-2026.</t>
        </is>
      </c>
    </row>
    <row r="21" ht="16" customHeight="1">
      <c r="B21" s="11" t="inlineStr">
        <is>
          <t>Quotes are shortened where marked. General guidance, not legal or tax advice.</t>
        </is>
      </c>
    </row>
    <row r="22"/>
    <row r="23" ht="16" customHeight="1">
      <c r="B23"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3:D3"/>
    <mergeCell ref="B23:D23"/>
    <mergeCell ref="B21:D21"/>
    <mergeCell ref="B2:D2"/>
    <mergeCell ref="B20:D20"/>
  </mergeCells>
  <pageMargins left="0.3" right="0.3" top="0.4" bottom="0.4"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B2:Z60"/>
  <sheetViews>
    <sheetView showGridLines="0" workbookViewId="0">
      <selection activeCell="A1" sqref="A1"/>
    </sheetView>
  </sheetViews>
  <sheetFormatPr baseColWidth="8" defaultRowHeight="15"/>
  <cols>
    <col width="2" customWidth="1" min="1" max="1"/>
    <col width="4" customWidth="1" min="2" max="2"/>
    <col width="30" customWidth="1" min="3" max="3"/>
    <col width="9" customWidth="1" min="4" max="4"/>
    <col width="11" customWidth="1" min="5" max="5"/>
    <col width="10" customWidth="1" min="6" max="6"/>
    <col width="13" customWidth="1" min="7" max="7"/>
    <col width="8" customWidth="1" min="8" max="8"/>
    <col width="13" customWidth="1" min="9" max="9"/>
    <col width="12" customWidth="1" min="10" max="10"/>
    <col width="13" customWidth="1" min="11" max="11"/>
    <col width="2" customWidth="1" min="12" max="12"/>
    <col hidden="1" width="11" customWidth="1" min="14" max="14"/>
    <col hidden="1" width="11" customWidth="1" min="15" max="15"/>
    <col hidden="1" width="11" customWidth="1" min="16" max="16"/>
    <col hidden="1" width="11" customWidth="1" min="17" max="17"/>
    <col hidden="1" width="11" customWidth="1" min="18" max="18"/>
    <col hidden="1" width="11" customWidth="1" min="19" max="19"/>
    <col hidden="1" width="11" customWidth="1" min="20" max="20"/>
    <col hidden="1" width="11" customWidth="1" min="21" max="21"/>
    <col hidden="1" width="11" customWidth="1" min="22" max="22"/>
    <col hidden="1" width="11" customWidth="1" min="23" max="23"/>
    <col hidden="1" width="11" customWidth="1" min="24" max="24"/>
    <col hidden="1" width="11" customWidth="1" min="25" max="25"/>
    <col hidden="1" width="11" customWidth="1" min="26" max="26"/>
    <col width="11" customWidth="1" min="27" max="27"/>
    <col width="11" customWidth="1" min="28" max="28"/>
    <col width="11" customWidth="1" min="29" max="29"/>
  </cols>
  <sheetData>
    <row r="2">
      <c r="B2" s="1" t="inlineStr">
        <is>
          <t>BAKERY AND SWEET SHOP BILL</t>
        </is>
      </c>
      <c r="Y2" s="19" t="inlineStr">
        <is>
          <t>a</t>
        </is>
      </c>
      <c r="Z2" s="20">
        <f>ROUND(N($K$29),2)</f>
        <v/>
      </c>
    </row>
    <row r="3">
      <c r="B3" s="21" t="inlineStr">
        <is>
          <t>Registered under composition?</t>
        </is>
      </c>
      <c r="C3" s="22" t="n"/>
      <c r="D3" s="22" t="n"/>
      <c r="E3" s="16" t="inlineStr">
        <is>
          <t>No</t>
        </is>
      </c>
      <c r="F3" s="21" t="inlineStr">
        <is>
          <t>Turnover last year above ₹5 crore?</t>
        </is>
      </c>
      <c r="G3" s="22" t="n"/>
      <c r="H3" s="22" t="n"/>
      <c r="I3" s="16" t="inlineStr">
        <is>
          <t>No</t>
        </is>
      </c>
      <c r="J3" s="23" t="inlineStr">
        <is>
          <t>Rows 2 to 4 do not print.</t>
        </is>
      </c>
      <c r="Y3" s="19" t="inlineStr">
        <is>
          <t>cr</t>
        </is>
      </c>
      <c r="Z3" s="20">
        <f>INT($Z$2/10000000)</f>
        <v/>
      </c>
    </row>
    <row r="4">
      <c r="Y4" s="19" t="inlineStr">
        <is>
          <t>lk</t>
        </is>
      </c>
      <c r="Z4" s="20">
        <f>INT(MOD(INT($Z$2),10000000)/100000)</f>
        <v/>
      </c>
    </row>
    <row r="5" ht="40" customHeight="1">
      <c r="B5" s="24" t="inlineStr">
        <is>
          <t>Sample Sweets and Bakery (example)</t>
        </is>
      </c>
      <c r="C5" s="25" t="n"/>
      <c r="D5" s="25" t="n"/>
      <c r="E5" s="25" t="n"/>
      <c r="F5" s="25" t="n"/>
      <c r="G5" s="25" t="n"/>
      <c r="H5" s="26">
        <f>IF($E$3="Yes","BILL OF SUPPLY"&amp;CHAR(10)&amp;"composition taxable person, not eligible to collect tax on supplies",IF(AND(COUNTIFS($P$15:$P$26,"&gt;0",$Q$15:$Q$26,"&gt;0")=0,COUNTIFS($P$15:$P$26,0,$Q$15:$Q$26,"&gt;0")&gt;0),"BILL OF SUPPLY",IF(AND(COUNTIFS($P$15:$P$26,"&gt;0",$Q$15:$Q$26,"&gt;0")&gt;0,COUNTIFS($P$15:$P$26,0,$Q$15:$Q$26,"&gt;0")&gt;0,$J$11=""),"INVOICE-CUM-BILL OF SUPPLY","TAX INVOICE")))</f>
        <v/>
      </c>
      <c r="I5" s="4" t="n"/>
      <c r="J5" s="4" t="n"/>
      <c r="K5" s="4" t="n"/>
      <c r="Y5" s="19" t="inlineStr">
        <is>
          <t>th</t>
        </is>
      </c>
      <c r="Z5" s="20">
        <f>INT(MOD(INT($Z$2),100000)/1000)</f>
        <v/>
      </c>
    </row>
    <row r="6">
      <c r="B6" s="21" t="inlineStr">
        <is>
          <t>Address</t>
        </is>
      </c>
      <c r="C6" s="13" t="inlineStr">
        <is>
          <t>CG Road, Ahmedabad, Gujarat 380009</t>
        </is>
      </c>
      <c r="D6" s="25" t="n"/>
      <c r="E6" s="25" t="n"/>
      <c r="F6" s="25" t="n"/>
      <c r="G6" s="25" t="n"/>
      <c r="H6" s="21" t="inlineStr">
        <is>
          <t>Bill no.</t>
        </is>
      </c>
      <c r="I6" s="22" t="n"/>
      <c r="J6" s="13" t="inlineStr">
        <is>
          <t>SSB/26-27/1042</t>
        </is>
      </c>
      <c r="K6" s="25" t="n"/>
      <c r="Y6" s="19" t="inlineStr">
        <is>
          <t>hu</t>
        </is>
      </c>
      <c r="Z6" s="20">
        <f>INT(MOD(INT($Z$2),1000)/100)</f>
        <v/>
      </c>
    </row>
    <row r="7">
      <c r="B7" s="21" t="inlineStr">
        <is>
          <t>GSTIN</t>
        </is>
      </c>
      <c r="C7" s="27" t="inlineStr">
        <is>
          <t>24AAAAA0000A1Z5</t>
        </is>
      </c>
      <c r="D7" s="25" t="n"/>
      <c r="E7" s="21" t="inlineStr">
        <is>
          <t>State</t>
        </is>
      </c>
      <c r="F7" s="13" t="inlineStr">
        <is>
          <t>Gujarat</t>
        </is>
      </c>
      <c r="G7" s="25" t="n"/>
      <c r="H7" s="21" t="inlineStr">
        <is>
          <t>Date</t>
        </is>
      </c>
      <c r="I7" s="22" t="n"/>
      <c r="J7" s="28" t="n">
        <v>46328</v>
      </c>
      <c r="K7" s="25" t="n"/>
      <c r="Y7" s="19" t="inlineStr">
        <is>
          <t>te</t>
        </is>
      </c>
      <c r="Z7" s="20">
        <f>MOD(INT($Z$2),100)</f>
        <v/>
      </c>
    </row>
    <row r="8">
      <c r="B8" s="21" t="inlineStr">
        <is>
          <t>FSSAI no.</t>
        </is>
      </c>
      <c r="C8" s="27" t="inlineStr">
        <is>
          <t>00000000000000</t>
        </is>
      </c>
      <c r="D8" s="25" t="n"/>
      <c r="E8" s="21" t="inlineStr">
        <is>
          <t>Phone</t>
        </is>
      </c>
      <c r="F8" s="13" t="inlineStr">
        <is>
          <t>+91-00000 00000</t>
        </is>
      </c>
      <c r="G8" s="25" t="n"/>
      <c r="H8" s="21" t="inlineStr">
        <is>
          <t>Place of supply</t>
        </is>
      </c>
      <c r="I8" s="22" t="n"/>
      <c r="J8" s="13" t="n"/>
      <c r="K8" s="25" t="n"/>
      <c r="Y8" s="19" t="inlineStr">
        <is>
          <t>ps</t>
        </is>
      </c>
      <c r="Z8" s="20">
        <f>ROUND(($Z$2-INT($Z$2))*100,0)</f>
        <v/>
      </c>
    </row>
    <row r="9">
      <c r="B9" s="23" t="inlineStr">
        <is>
          <t>FSSAI licence or registration number: 14 digits</t>
        </is>
      </c>
      <c r="H9" s="23" t="inlineStr">
        <is>
          <t>Blank means your own state</t>
        </is>
      </c>
    </row>
    <row r="10">
      <c r="B10" s="3" t="inlineStr">
        <is>
          <t xml:space="preserve">  BILL TO</t>
        </is>
      </c>
      <c r="C10" s="4" t="n"/>
      <c r="D10" s="4" t="n"/>
      <c r="E10" s="4" t="n"/>
      <c r="F10" s="4" t="n"/>
      <c r="G10" s="4" t="n"/>
      <c r="H10" s="4" t="n"/>
      <c r="I10" s="4" t="n"/>
      <c r="J10" s="4" t="n"/>
      <c r="K10" s="4" t="n"/>
    </row>
    <row r="11">
      <c r="B11" s="21" t="inlineStr">
        <is>
          <t>Name</t>
        </is>
      </c>
      <c r="C11" s="13" t="inlineStr">
        <is>
          <t>Walk-in customer (example)</t>
        </is>
      </c>
      <c r="D11" s="25" t="n"/>
      <c r="E11" s="25" t="n"/>
      <c r="F11" s="25" t="n"/>
      <c r="G11" s="25" t="n"/>
      <c r="H11" s="21" t="inlineStr">
        <is>
          <t>GSTIN (if registered)</t>
        </is>
      </c>
      <c r="I11" s="22" t="n"/>
      <c r="J11" s="27" t="n"/>
      <c r="K11" s="25" t="n"/>
    </row>
    <row r="12">
      <c r="B12" s="21" t="inlineStr">
        <is>
          <t>Address</t>
        </is>
      </c>
      <c r="C12" s="13" t="n"/>
      <c r="D12" s="25" t="n"/>
      <c r="E12" s="25" t="n"/>
      <c r="F12" s="25" t="n"/>
      <c r="G12" s="25" t="n"/>
      <c r="H12" s="21" t="inlineStr">
        <is>
          <t>Phone</t>
        </is>
      </c>
      <c r="I12" s="22" t="n"/>
      <c r="J12" s="13" t="n"/>
      <c r="K12" s="25" t="n"/>
    </row>
    <row r="14" ht="44" customHeight="1">
      <c r="B14" s="12" t="inlineStr">
        <is>
          <t>#</t>
        </is>
      </c>
      <c r="C14" s="12" t="inlineStr">
        <is>
          <t>Item (pick from the Item List)</t>
        </is>
      </c>
      <c r="D14" s="12" t="inlineStr">
        <is>
          <t>Sold by</t>
        </is>
      </c>
      <c r="E14" s="12" t="inlineStr">
        <is>
          <t>HSN</t>
        </is>
      </c>
      <c r="F14" s="12" t="inlineStr">
        <is>
          <t>Quantity</t>
        </is>
      </c>
      <c r="G14" s="12" t="inlineStr">
        <is>
          <t>Price per unit (blank = list price)</t>
        </is>
      </c>
      <c r="H14" s="12">
        <f>IF($E$3="Yes","GST % (not charged)","GST %")</f>
        <v/>
      </c>
      <c r="I14" s="12">
        <f>IF($E$3="Yes","Value","Taxable value")</f>
        <v/>
      </c>
      <c r="J14" s="12">
        <f>IF($E$3="Yes","GST (not charged)","GST")</f>
        <v/>
      </c>
      <c r="K14" s="12" t="inlineStr">
        <is>
          <t>Amount</t>
        </is>
      </c>
    </row>
    <row r="15">
      <c r="B15" s="29" t="n">
        <v>1</v>
      </c>
      <c r="C15" s="13" t="inlineStr">
        <is>
          <t>Kaju katli</t>
        </is>
      </c>
      <c r="D15" s="29">
        <f>IF(N15=1,VLOOKUP(C15,'Item List'!$B$6:$F$65,4,FALSE)&amp;"","")</f>
        <v/>
      </c>
      <c r="E15" s="29">
        <f>IF(N15=1,VLOOKUP(C15,'Item List'!$B$6:$F$65,2,FALSE)&amp;"","")</f>
        <v/>
      </c>
      <c r="F15" s="30" t="n">
        <v>1.5</v>
      </c>
      <c r="G15" s="17" t="n">
        <v>1200</v>
      </c>
      <c r="H15" s="31">
        <f>IF(Q15=0,"",P15)</f>
        <v/>
      </c>
      <c r="I15" s="32">
        <f>IF(Q15=0,"",ROUND(R15,2))</f>
        <v/>
      </c>
      <c r="J15" s="32">
        <f>IF(Q15=0,"",ROUND(S15,2))</f>
        <v/>
      </c>
      <c r="K15" s="33">
        <f>IF(Q15=0,"",Q15)</f>
        <v/>
      </c>
      <c r="N15">
        <f>IF(C15="",0,IF(ISNUMBER(MATCH(C15,'Item List'!$B$6:$B$65,0)),1,0))</f>
        <v/>
      </c>
      <c r="O15">
        <f>IF(N(G15)&gt;0,N(G15),IF(N15=1,N(VLOOKUP(C15,'Item List'!$B$6:$F$65,5,FALSE)),0))</f>
        <v/>
      </c>
      <c r="P15">
        <f>IF(N15=1,N(VLOOKUP(C15,'Item List'!$B$6:$F$65,3,FALSE)),0)</f>
        <v/>
      </c>
      <c r="Q15">
        <f>ROUND(N(F15)*O15,2)</f>
        <v/>
      </c>
      <c r="R15">
        <f>IF(Q15=0,0,IF($E$3="Yes",Q15,Q15/(1+P15)))</f>
        <v/>
      </c>
      <c r="S15">
        <f>Q15-R15</f>
        <v/>
      </c>
      <c r="T15">
        <f>IF(N15=1,LEN(VLOOKUP(C15,'Item List'!$B$6:$F$65,2,FALSE)&amp;""),0)</f>
        <v/>
      </c>
      <c r="U15">
        <f>IF(AND(LEN(C15&amp;"")&gt;0,N15=0),1,0)</f>
        <v/>
      </c>
      <c r="V15">
        <f>IF(AND(N15=1,N(F15)=0),1,0)</f>
        <v/>
      </c>
    </row>
    <row r="16">
      <c r="B16" s="29" t="n">
        <v>2</v>
      </c>
      <c r="C16" s="13" t="inlineStr">
        <is>
          <t>Namkeen and bhujia</t>
        </is>
      </c>
      <c r="D16" s="29">
        <f>IF(N16=1,VLOOKUP(C16,'Item List'!$B$6:$F$65,4,FALSE)&amp;"","")</f>
        <v/>
      </c>
      <c r="E16" s="29">
        <f>IF(N16=1,VLOOKUP(C16,'Item List'!$B$6:$F$65,2,FALSE)&amp;"","")</f>
        <v/>
      </c>
      <c r="F16" s="30" t="n">
        <v>1</v>
      </c>
      <c r="G16" s="17" t="n">
        <v>360</v>
      </c>
      <c r="H16" s="31">
        <f>IF(Q16=0,"",P16)</f>
        <v/>
      </c>
      <c r="I16" s="32">
        <f>IF(Q16=0,"",ROUND(R16,2))</f>
        <v/>
      </c>
      <c r="J16" s="32">
        <f>IF(Q16=0,"",ROUND(S16,2))</f>
        <v/>
      </c>
      <c r="K16" s="33">
        <f>IF(Q16=0,"",Q16)</f>
        <v/>
      </c>
      <c r="N16">
        <f>IF(C16="",0,IF(ISNUMBER(MATCH(C16,'Item List'!$B$6:$B$65,0)),1,0))</f>
        <v/>
      </c>
      <c r="O16">
        <f>IF(N(G16)&gt;0,N(G16),IF(N16=1,N(VLOOKUP(C16,'Item List'!$B$6:$F$65,5,FALSE)),0))</f>
        <v/>
      </c>
      <c r="P16">
        <f>IF(N16=1,N(VLOOKUP(C16,'Item List'!$B$6:$F$65,3,FALSE)),0)</f>
        <v/>
      </c>
      <c r="Q16">
        <f>ROUND(N(F16)*O16,2)</f>
        <v/>
      </c>
      <c r="R16">
        <f>IF(Q16=0,0,IF($E$3="Yes",Q16,Q16/(1+P16)))</f>
        <v/>
      </c>
      <c r="S16">
        <f>Q16-R16</f>
        <v/>
      </c>
      <c r="T16">
        <f>IF(N16=1,LEN(VLOOKUP(C16,'Item List'!$B$6:$F$65,2,FALSE)&amp;""),0)</f>
        <v/>
      </c>
      <c r="U16">
        <f>IF(AND(LEN(C16&amp;"")&gt;0,N16=0),1,0)</f>
        <v/>
      </c>
      <c r="V16">
        <f>IF(AND(N16=1,N(F16)=0),1,0)</f>
        <v/>
      </c>
    </row>
    <row r="17">
      <c r="B17" s="29" t="n">
        <v>3</v>
      </c>
      <c r="C17" s="13" t="inlineStr">
        <is>
          <t>Cake (per kg)</t>
        </is>
      </c>
      <c r="D17" s="29">
        <f>IF(N17=1,VLOOKUP(C17,'Item List'!$B$6:$F$65,4,FALSE)&amp;"","")</f>
        <v/>
      </c>
      <c r="E17" s="29">
        <f>IF(N17=1,VLOOKUP(C17,'Item List'!$B$6:$F$65,2,FALSE)&amp;"","")</f>
        <v/>
      </c>
      <c r="F17" s="30" t="n">
        <v>1</v>
      </c>
      <c r="G17" s="17" t="n">
        <v>800</v>
      </c>
      <c r="H17" s="31">
        <f>IF(Q17=0,"",P17)</f>
        <v/>
      </c>
      <c r="I17" s="32">
        <f>IF(Q17=0,"",ROUND(R17,2))</f>
        <v/>
      </c>
      <c r="J17" s="32">
        <f>IF(Q17=0,"",ROUND(S17,2))</f>
        <v/>
      </c>
      <c r="K17" s="33">
        <f>IF(Q17=0,"",Q17)</f>
        <v/>
      </c>
      <c r="N17">
        <f>IF(C17="",0,IF(ISNUMBER(MATCH(C17,'Item List'!$B$6:$B$65,0)),1,0))</f>
        <v/>
      </c>
      <c r="O17">
        <f>IF(N(G17)&gt;0,N(G17),IF(N17=1,N(VLOOKUP(C17,'Item List'!$B$6:$F$65,5,FALSE)),0))</f>
        <v/>
      </c>
      <c r="P17">
        <f>IF(N17=1,N(VLOOKUP(C17,'Item List'!$B$6:$F$65,3,FALSE)),0)</f>
        <v/>
      </c>
      <c r="Q17">
        <f>ROUND(N(F17)*O17,2)</f>
        <v/>
      </c>
      <c r="R17">
        <f>IF(Q17=0,0,IF($E$3="Yes",Q17,Q17/(1+P17)))</f>
        <v/>
      </c>
      <c r="S17">
        <f>Q17-R17</f>
        <v/>
      </c>
      <c r="T17">
        <f>IF(N17=1,LEN(VLOOKUP(C17,'Item List'!$B$6:$F$65,2,FALSE)&amp;""),0)</f>
        <v/>
      </c>
      <c r="U17">
        <f>IF(AND(LEN(C17&amp;"")&gt;0,N17=0),1,0)</f>
        <v/>
      </c>
      <c r="V17">
        <f>IF(AND(N17=1,N(F17)=0),1,0)</f>
        <v/>
      </c>
    </row>
    <row r="18">
      <c r="B18" s="29" t="n">
        <v>4</v>
      </c>
      <c r="C18" s="13" t="inlineStr">
        <is>
          <t>Pastry</t>
        </is>
      </c>
      <c r="D18" s="29">
        <f>IF(N18=1,VLOOKUP(C18,'Item List'!$B$6:$F$65,4,FALSE)&amp;"","")</f>
        <v/>
      </c>
      <c r="E18" s="29">
        <f>IF(N18=1,VLOOKUP(C18,'Item List'!$B$6:$F$65,2,FALSE)&amp;"","")</f>
        <v/>
      </c>
      <c r="F18" s="30" t="n">
        <v>4</v>
      </c>
      <c r="G18" s="17" t="n">
        <v>90</v>
      </c>
      <c r="H18" s="31">
        <f>IF(Q18=0,"",P18)</f>
        <v/>
      </c>
      <c r="I18" s="32">
        <f>IF(Q18=0,"",ROUND(R18,2))</f>
        <v/>
      </c>
      <c r="J18" s="32">
        <f>IF(Q18=0,"",ROUND(S18,2))</f>
        <v/>
      </c>
      <c r="K18" s="33">
        <f>IF(Q18=0,"",Q18)</f>
        <v/>
      </c>
      <c r="N18">
        <f>IF(C18="",0,IF(ISNUMBER(MATCH(C18,'Item List'!$B$6:$B$65,0)),1,0))</f>
        <v/>
      </c>
      <c r="O18">
        <f>IF(N(G18)&gt;0,N(G18),IF(N18=1,N(VLOOKUP(C18,'Item List'!$B$6:$F$65,5,FALSE)),0))</f>
        <v/>
      </c>
      <c r="P18">
        <f>IF(N18=1,N(VLOOKUP(C18,'Item List'!$B$6:$F$65,3,FALSE)),0)</f>
        <v/>
      </c>
      <c r="Q18">
        <f>ROUND(N(F18)*O18,2)</f>
        <v/>
      </c>
      <c r="R18">
        <f>IF(Q18=0,0,IF($E$3="Yes",Q18,Q18/(1+P18)))</f>
        <v/>
      </c>
      <c r="S18">
        <f>Q18-R18</f>
        <v/>
      </c>
      <c r="T18">
        <f>IF(N18=1,LEN(VLOOKUP(C18,'Item List'!$B$6:$F$65,2,FALSE)&amp;""),0)</f>
        <v/>
      </c>
      <c r="U18">
        <f>IF(AND(LEN(C18&amp;"")&gt;0,N18=0),1,0)</f>
        <v/>
      </c>
      <c r="V18">
        <f>IF(AND(N18=1,N(F18)=0),1,0)</f>
        <v/>
      </c>
    </row>
    <row r="19">
      <c r="B19" s="29" t="n">
        <v>5</v>
      </c>
      <c r="C19" s="13" t="inlineStr">
        <is>
          <t>Parathas (pack)</t>
        </is>
      </c>
      <c r="D19" s="29">
        <f>IF(N19=1,VLOOKUP(C19,'Item List'!$B$6:$F$65,4,FALSE)&amp;"","")</f>
        <v/>
      </c>
      <c r="E19" s="29">
        <f>IF(N19=1,VLOOKUP(C19,'Item List'!$B$6:$F$65,2,FALSE)&amp;"","")</f>
        <v/>
      </c>
      <c r="F19" s="30" t="n">
        <v>1</v>
      </c>
      <c r="G19" s="17" t="n">
        <v>120</v>
      </c>
      <c r="H19" s="31">
        <f>IF(Q19=0,"",P19)</f>
        <v/>
      </c>
      <c r="I19" s="32">
        <f>IF(Q19=0,"",ROUND(R19,2))</f>
        <v/>
      </c>
      <c r="J19" s="32">
        <f>IF(Q19=0,"",ROUND(S19,2))</f>
        <v/>
      </c>
      <c r="K19" s="33">
        <f>IF(Q19=0,"",Q19)</f>
        <v/>
      </c>
      <c r="N19">
        <f>IF(C19="",0,IF(ISNUMBER(MATCH(C19,'Item List'!$B$6:$B$65,0)),1,0))</f>
        <v/>
      </c>
      <c r="O19">
        <f>IF(N(G19)&gt;0,N(G19),IF(N19=1,N(VLOOKUP(C19,'Item List'!$B$6:$F$65,5,FALSE)),0))</f>
        <v/>
      </c>
      <c r="P19">
        <f>IF(N19=1,N(VLOOKUP(C19,'Item List'!$B$6:$F$65,3,FALSE)),0)</f>
        <v/>
      </c>
      <c r="Q19">
        <f>ROUND(N(F19)*O19,2)</f>
        <v/>
      </c>
      <c r="R19">
        <f>IF(Q19=0,0,IF($E$3="Yes",Q19,Q19/(1+P19)))</f>
        <v/>
      </c>
      <c r="S19">
        <f>Q19-R19</f>
        <v/>
      </c>
      <c r="T19">
        <f>IF(N19=1,LEN(VLOOKUP(C19,'Item List'!$B$6:$F$65,2,FALSE)&amp;""),0)</f>
        <v/>
      </c>
      <c r="U19">
        <f>IF(AND(LEN(C19&amp;"")&gt;0,N19=0),1,0)</f>
        <v/>
      </c>
      <c r="V19">
        <f>IF(AND(N19=1,N(F19)=0),1,0)</f>
        <v/>
      </c>
    </row>
    <row r="20">
      <c r="B20" s="29" t="n">
        <v>6</v>
      </c>
      <c r="C20" s="13" t="inlineStr">
        <is>
          <t>Soft drink, sweetened (aerated)</t>
        </is>
      </c>
      <c r="D20" s="29">
        <f>IF(N20=1,VLOOKUP(C20,'Item List'!$B$6:$F$65,4,FALSE)&amp;"","")</f>
        <v/>
      </c>
      <c r="E20" s="29">
        <f>IF(N20=1,VLOOKUP(C20,'Item List'!$B$6:$F$65,2,FALSE)&amp;"","")</f>
        <v/>
      </c>
      <c r="F20" s="30" t="n">
        <v>2</v>
      </c>
      <c r="G20" s="17" t="n">
        <v>40</v>
      </c>
      <c r="H20" s="31">
        <f>IF(Q20=0,"",P20)</f>
        <v/>
      </c>
      <c r="I20" s="32">
        <f>IF(Q20=0,"",ROUND(R20,2))</f>
        <v/>
      </c>
      <c r="J20" s="32">
        <f>IF(Q20=0,"",ROUND(S20,2))</f>
        <v/>
      </c>
      <c r="K20" s="33">
        <f>IF(Q20=0,"",Q20)</f>
        <v/>
      </c>
      <c r="N20">
        <f>IF(C20="",0,IF(ISNUMBER(MATCH(C20,'Item List'!$B$6:$B$65,0)),1,0))</f>
        <v/>
      </c>
      <c r="O20">
        <f>IF(N(G20)&gt;0,N(G20),IF(N20=1,N(VLOOKUP(C20,'Item List'!$B$6:$F$65,5,FALSE)),0))</f>
        <v/>
      </c>
      <c r="P20">
        <f>IF(N20=1,N(VLOOKUP(C20,'Item List'!$B$6:$F$65,3,FALSE)),0)</f>
        <v/>
      </c>
      <c r="Q20">
        <f>ROUND(N(F20)*O20,2)</f>
        <v/>
      </c>
      <c r="R20">
        <f>IF(Q20=0,0,IF($E$3="Yes",Q20,Q20/(1+P20)))</f>
        <v/>
      </c>
      <c r="S20">
        <f>Q20-R20</f>
        <v/>
      </c>
      <c r="T20">
        <f>IF(N20=1,LEN(VLOOKUP(C20,'Item List'!$B$6:$F$65,2,FALSE)&amp;""),0)</f>
        <v/>
      </c>
      <c r="U20">
        <f>IF(AND(LEN(C20&amp;"")&gt;0,N20=0),1,0)</f>
        <v/>
      </c>
      <c r="V20">
        <f>IF(AND(N20=1,N(F20)=0),1,0)</f>
        <v/>
      </c>
    </row>
    <row r="21">
      <c r="B21" s="29" t="n">
        <v>7</v>
      </c>
      <c r="C21" s="13" t="n"/>
      <c r="D21" s="29">
        <f>IF(N21=1,VLOOKUP(C21,'Item List'!$B$6:$F$65,4,FALSE)&amp;"","")</f>
        <v/>
      </c>
      <c r="E21" s="29">
        <f>IF(N21=1,VLOOKUP(C21,'Item List'!$B$6:$F$65,2,FALSE)&amp;"","")</f>
        <v/>
      </c>
      <c r="F21" s="30" t="n"/>
      <c r="G21" s="17" t="n"/>
      <c r="H21" s="31">
        <f>IF(Q21=0,"",P21)</f>
        <v/>
      </c>
      <c r="I21" s="32">
        <f>IF(Q21=0,"",ROUND(R21,2))</f>
        <v/>
      </c>
      <c r="J21" s="32">
        <f>IF(Q21=0,"",ROUND(S21,2))</f>
        <v/>
      </c>
      <c r="K21" s="33">
        <f>IF(Q21=0,"",Q21)</f>
        <v/>
      </c>
      <c r="N21">
        <f>IF(C21="",0,IF(ISNUMBER(MATCH(C21,'Item List'!$B$6:$B$65,0)),1,0))</f>
        <v/>
      </c>
      <c r="O21">
        <f>IF(N(G21)&gt;0,N(G21),IF(N21=1,N(VLOOKUP(C21,'Item List'!$B$6:$F$65,5,FALSE)),0))</f>
        <v/>
      </c>
      <c r="P21">
        <f>IF(N21=1,N(VLOOKUP(C21,'Item List'!$B$6:$F$65,3,FALSE)),0)</f>
        <v/>
      </c>
      <c r="Q21">
        <f>ROUND(N(F21)*O21,2)</f>
        <v/>
      </c>
      <c r="R21">
        <f>IF(Q21=0,0,IF($E$3="Yes",Q21,Q21/(1+P21)))</f>
        <v/>
      </c>
      <c r="S21">
        <f>Q21-R21</f>
        <v/>
      </c>
      <c r="T21">
        <f>IF(N21=1,LEN(VLOOKUP(C21,'Item List'!$B$6:$F$65,2,FALSE)&amp;""),0)</f>
        <v/>
      </c>
      <c r="U21">
        <f>IF(AND(LEN(C21&amp;"")&gt;0,N21=0),1,0)</f>
        <v/>
      </c>
      <c r="V21">
        <f>IF(AND(N21=1,N(F21)=0),1,0)</f>
        <v/>
      </c>
    </row>
    <row r="22">
      <c r="B22" s="29" t="n">
        <v>8</v>
      </c>
      <c r="C22" s="13" t="n"/>
      <c r="D22" s="29">
        <f>IF(N22=1,VLOOKUP(C22,'Item List'!$B$6:$F$65,4,FALSE)&amp;"","")</f>
        <v/>
      </c>
      <c r="E22" s="29">
        <f>IF(N22=1,VLOOKUP(C22,'Item List'!$B$6:$F$65,2,FALSE)&amp;"","")</f>
        <v/>
      </c>
      <c r="F22" s="30" t="n"/>
      <c r="G22" s="17" t="n"/>
      <c r="H22" s="31">
        <f>IF(Q22=0,"",P22)</f>
        <v/>
      </c>
      <c r="I22" s="32">
        <f>IF(Q22=0,"",ROUND(R22,2))</f>
        <v/>
      </c>
      <c r="J22" s="32">
        <f>IF(Q22=0,"",ROUND(S22,2))</f>
        <v/>
      </c>
      <c r="K22" s="33">
        <f>IF(Q22=0,"",Q22)</f>
        <v/>
      </c>
      <c r="N22">
        <f>IF(C22="",0,IF(ISNUMBER(MATCH(C22,'Item List'!$B$6:$B$65,0)),1,0))</f>
        <v/>
      </c>
      <c r="O22">
        <f>IF(N(G22)&gt;0,N(G22),IF(N22=1,N(VLOOKUP(C22,'Item List'!$B$6:$F$65,5,FALSE)),0))</f>
        <v/>
      </c>
      <c r="P22">
        <f>IF(N22=1,N(VLOOKUP(C22,'Item List'!$B$6:$F$65,3,FALSE)),0)</f>
        <v/>
      </c>
      <c r="Q22">
        <f>ROUND(N(F22)*O22,2)</f>
        <v/>
      </c>
      <c r="R22">
        <f>IF(Q22=0,0,IF($E$3="Yes",Q22,Q22/(1+P22)))</f>
        <v/>
      </c>
      <c r="S22">
        <f>Q22-R22</f>
        <v/>
      </c>
      <c r="T22">
        <f>IF(N22=1,LEN(VLOOKUP(C22,'Item List'!$B$6:$F$65,2,FALSE)&amp;""),0)</f>
        <v/>
      </c>
      <c r="U22">
        <f>IF(AND(LEN(C22&amp;"")&gt;0,N22=0),1,0)</f>
        <v/>
      </c>
      <c r="V22">
        <f>IF(AND(N22=1,N(F22)=0),1,0)</f>
        <v/>
      </c>
    </row>
    <row r="23">
      <c r="B23" s="29" t="n">
        <v>9</v>
      </c>
      <c r="C23" s="13" t="n"/>
      <c r="D23" s="29">
        <f>IF(N23=1,VLOOKUP(C23,'Item List'!$B$6:$F$65,4,FALSE)&amp;"","")</f>
        <v/>
      </c>
      <c r="E23" s="29">
        <f>IF(N23=1,VLOOKUP(C23,'Item List'!$B$6:$F$65,2,FALSE)&amp;"","")</f>
        <v/>
      </c>
      <c r="F23" s="30" t="n"/>
      <c r="G23" s="17" t="n"/>
      <c r="H23" s="31">
        <f>IF(Q23=0,"",P23)</f>
        <v/>
      </c>
      <c r="I23" s="32">
        <f>IF(Q23=0,"",ROUND(R23,2))</f>
        <v/>
      </c>
      <c r="J23" s="32">
        <f>IF(Q23=0,"",ROUND(S23,2))</f>
        <v/>
      </c>
      <c r="K23" s="33">
        <f>IF(Q23=0,"",Q23)</f>
        <v/>
      </c>
      <c r="N23">
        <f>IF(C23="",0,IF(ISNUMBER(MATCH(C23,'Item List'!$B$6:$B$65,0)),1,0))</f>
        <v/>
      </c>
      <c r="O23">
        <f>IF(N(G23)&gt;0,N(G23),IF(N23=1,N(VLOOKUP(C23,'Item List'!$B$6:$F$65,5,FALSE)),0))</f>
        <v/>
      </c>
      <c r="P23">
        <f>IF(N23=1,N(VLOOKUP(C23,'Item List'!$B$6:$F$65,3,FALSE)),0)</f>
        <v/>
      </c>
      <c r="Q23">
        <f>ROUND(N(F23)*O23,2)</f>
        <v/>
      </c>
      <c r="R23">
        <f>IF(Q23=0,0,IF($E$3="Yes",Q23,Q23/(1+P23)))</f>
        <v/>
      </c>
      <c r="S23">
        <f>Q23-R23</f>
        <v/>
      </c>
      <c r="T23">
        <f>IF(N23=1,LEN(VLOOKUP(C23,'Item List'!$B$6:$F$65,2,FALSE)&amp;""),0)</f>
        <v/>
      </c>
      <c r="U23">
        <f>IF(AND(LEN(C23&amp;"")&gt;0,N23=0),1,0)</f>
        <v/>
      </c>
      <c r="V23">
        <f>IF(AND(N23=1,N(F23)=0),1,0)</f>
        <v/>
      </c>
    </row>
    <row r="24">
      <c r="B24" s="29" t="n">
        <v>10</v>
      </c>
      <c r="C24" s="13" t="n"/>
      <c r="D24" s="29">
        <f>IF(N24=1,VLOOKUP(C24,'Item List'!$B$6:$F$65,4,FALSE)&amp;"","")</f>
        <v/>
      </c>
      <c r="E24" s="29">
        <f>IF(N24=1,VLOOKUP(C24,'Item List'!$B$6:$F$65,2,FALSE)&amp;"","")</f>
        <v/>
      </c>
      <c r="F24" s="30" t="n"/>
      <c r="G24" s="17" t="n"/>
      <c r="H24" s="31">
        <f>IF(Q24=0,"",P24)</f>
        <v/>
      </c>
      <c r="I24" s="32">
        <f>IF(Q24=0,"",ROUND(R24,2))</f>
        <v/>
      </c>
      <c r="J24" s="32">
        <f>IF(Q24=0,"",ROUND(S24,2))</f>
        <v/>
      </c>
      <c r="K24" s="33">
        <f>IF(Q24=0,"",Q24)</f>
        <v/>
      </c>
      <c r="N24">
        <f>IF(C24="",0,IF(ISNUMBER(MATCH(C24,'Item List'!$B$6:$B$65,0)),1,0))</f>
        <v/>
      </c>
      <c r="O24">
        <f>IF(N(G24)&gt;0,N(G24),IF(N24=1,N(VLOOKUP(C24,'Item List'!$B$6:$F$65,5,FALSE)),0))</f>
        <v/>
      </c>
      <c r="P24">
        <f>IF(N24=1,N(VLOOKUP(C24,'Item List'!$B$6:$F$65,3,FALSE)),0)</f>
        <v/>
      </c>
      <c r="Q24">
        <f>ROUND(N(F24)*O24,2)</f>
        <v/>
      </c>
      <c r="R24">
        <f>IF(Q24=0,0,IF($E$3="Yes",Q24,Q24/(1+P24)))</f>
        <v/>
      </c>
      <c r="S24">
        <f>Q24-R24</f>
        <v/>
      </c>
      <c r="T24">
        <f>IF(N24=1,LEN(VLOOKUP(C24,'Item List'!$B$6:$F$65,2,FALSE)&amp;""),0)</f>
        <v/>
      </c>
      <c r="U24">
        <f>IF(AND(LEN(C24&amp;"")&gt;0,N24=0),1,0)</f>
        <v/>
      </c>
      <c r="V24">
        <f>IF(AND(N24=1,N(F24)=0),1,0)</f>
        <v/>
      </c>
    </row>
    <row r="25">
      <c r="B25" s="29" t="n">
        <v>11</v>
      </c>
      <c r="C25" s="13" t="n"/>
      <c r="D25" s="29">
        <f>IF(N25=1,VLOOKUP(C25,'Item List'!$B$6:$F$65,4,FALSE)&amp;"","")</f>
        <v/>
      </c>
      <c r="E25" s="29">
        <f>IF(N25=1,VLOOKUP(C25,'Item List'!$B$6:$F$65,2,FALSE)&amp;"","")</f>
        <v/>
      </c>
      <c r="F25" s="30" t="n"/>
      <c r="G25" s="17" t="n"/>
      <c r="H25" s="31">
        <f>IF(Q25=0,"",P25)</f>
        <v/>
      </c>
      <c r="I25" s="32">
        <f>IF(Q25=0,"",ROUND(R25,2))</f>
        <v/>
      </c>
      <c r="J25" s="32">
        <f>IF(Q25=0,"",ROUND(S25,2))</f>
        <v/>
      </c>
      <c r="K25" s="33">
        <f>IF(Q25=0,"",Q25)</f>
        <v/>
      </c>
      <c r="N25">
        <f>IF(C25="",0,IF(ISNUMBER(MATCH(C25,'Item List'!$B$6:$B$65,0)),1,0))</f>
        <v/>
      </c>
      <c r="O25">
        <f>IF(N(G25)&gt;0,N(G25),IF(N25=1,N(VLOOKUP(C25,'Item List'!$B$6:$F$65,5,FALSE)),0))</f>
        <v/>
      </c>
      <c r="P25">
        <f>IF(N25=1,N(VLOOKUP(C25,'Item List'!$B$6:$F$65,3,FALSE)),0)</f>
        <v/>
      </c>
      <c r="Q25">
        <f>ROUND(N(F25)*O25,2)</f>
        <v/>
      </c>
      <c r="R25">
        <f>IF(Q25=0,0,IF($E$3="Yes",Q25,Q25/(1+P25)))</f>
        <v/>
      </c>
      <c r="S25">
        <f>Q25-R25</f>
        <v/>
      </c>
      <c r="T25">
        <f>IF(N25=1,LEN(VLOOKUP(C25,'Item List'!$B$6:$F$65,2,FALSE)&amp;""),0)</f>
        <v/>
      </c>
      <c r="U25">
        <f>IF(AND(LEN(C25&amp;"")&gt;0,N25=0),1,0)</f>
        <v/>
      </c>
      <c r="V25">
        <f>IF(AND(N25=1,N(F25)=0),1,0)</f>
        <v/>
      </c>
    </row>
    <row r="26">
      <c r="B26" s="29" t="n">
        <v>12</v>
      </c>
      <c r="C26" s="13" t="n"/>
      <c r="D26" s="29">
        <f>IF(N26=1,VLOOKUP(C26,'Item List'!$B$6:$F$65,4,FALSE)&amp;"","")</f>
        <v/>
      </c>
      <c r="E26" s="29">
        <f>IF(N26=1,VLOOKUP(C26,'Item List'!$B$6:$F$65,2,FALSE)&amp;"","")</f>
        <v/>
      </c>
      <c r="F26" s="30" t="n"/>
      <c r="G26" s="17" t="n"/>
      <c r="H26" s="31">
        <f>IF(Q26=0,"",P26)</f>
        <v/>
      </c>
      <c r="I26" s="32">
        <f>IF(Q26=0,"",ROUND(R26,2))</f>
        <v/>
      </c>
      <c r="J26" s="32">
        <f>IF(Q26=0,"",ROUND(S26,2))</f>
        <v/>
      </c>
      <c r="K26" s="33">
        <f>IF(Q26=0,"",Q26)</f>
        <v/>
      </c>
      <c r="N26">
        <f>IF(C26="",0,IF(ISNUMBER(MATCH(C26,'Item List'!$B$6:$B$65,0)),1,0))</f>
        <v/>
      </c>
      <c r="O26">
        <f>IF(N(G26)&gt;0,N(G26),IF(N26=1,N(VLOOKUP(C26,'Item List'!$B$6:$F$65,5,FALSE)),0))</f>
        <v/>
      </c>
      <c r="P26">
        <f>IF(N26=1,N(VLOOKUP(C26,'Item List'!$B$6:$F$65,3,FALSE)),0)</f>
        <v/>
      </c>
      <c r="Q26">
        <f>ROUND(N(F26)*O26,2)</f>
        <v/>
      </c>
      <c r="R26">
        <f>IF(Q26=0,0,IF($E$3="Yes",Q26,Q26/(1+P26)))</f>
        <v/>
      </c>
      <c r="S26">
        <f>Q26-R26</f>
        <v/>
      </c>
      <c r="T26">
        <f>IF(N26=1,LEN(VLOOKUP(C26,'Item List'!$B$6:$F$65,2,FALSE)&amp;""),0)</f>
        <v/>
      </c>
      <c r="U26">
        <f>IF(AND(LEN(C26&amp;"")&gt;0,N26=0),1,0)</f>
        <v/>
      </c>
      <c r="V26">
        <f>IF(AND(N26=1,N(F26)=0),1,0)</f>
        <v/>
      </c>
    </row>
    <row r="27">
      <c r="C27" s="34" t="inlineStr">
        <is>
          <t>GST summary</t>
        </is>
      </c>
      <c r="D27" s="12" t="inlineStr">
        <is>
          <t>Taxable value</t>
        </is>
      </c>
      <c r="E27" s="12" t="inlineStr">
        <is>
          <t>CGST</t>
        </is>
      </c>
      <c r="F27" s="12" t="inlineStr">
        <is>
          <t>SGST</t>
        </is>
      </c>
      <c r="G27" s="12" t="inlineStr">
        <is>
          <t>IGST</t>
        </is>
      </c>
      <c r="H27" s="21" t="inlineStr">
        <is>
          <t>Bill total</t>
        </is>
      </c>
      <c r="I27" s="22" t="n"/>
      <c r="J27" s="22" t="n"/>
      <c r="K27" s="33">
        <f>ROUND(SUM($K$15:$K$26),2)</f>
        <v/>
      </c>
    </row>
    <row r="28">
      <c r="C28" s="21" t="inlineStr">
        <is>
          <t>5%</t>
        </is>
      </c>
      <c r="D28" s="35">
        <f>ROUND(SUMIF($P$15:$P$26,0.05,$R$15:$R$26),2)</f>
        <v/>
      </c>
      <c r="E28" s="35">
        <f>IF(AND($J$8&lt;&gt;"",$J$8&lt;&gt;$F$7),0,ROUND(ROUND(SUMIF($P$15:$P$26,0.05,$S$15:$S$26),2)/2,2))</f>
        <v/>
      </c>
      <c r="F28" s="35">
        <f>IF(AND($J$8&lt;&gt;"",$J$8&lt;&gt;$F$7),0,ROUND(SUMIF($P$15:$P$26,0.05,$S$15:$S$26),2)-ROUND(ROUND(SUMIF($P$15:$P$26,0.05,$S$15:$S$26),2)/2,2))</f>
        <v/>
      </c>
      <c r="G28" s="35">
        <f>IF(AND($J$8&lt;&gt;"",$J$8&lt;&gt;$F$7),ROUND(SUMIF($P$15:$P$26,0.05,$S$15:$S$26),2),0)</f>
        <v/>
      </c>
      <c r="H28" s="21" t="inlineStr">
        <is>
          <t>Round off</t>
        </is>
      </c>
      <c r="I28" s="22" t="n"/>
      <c r="J28" s="22" t="n"/>
      <c r="K28" s="36">
        <f>ROUND($K$27,0)-$K$27</f>
        <v/>
      </c>
    </row>
    <row r="29">
      <c r="C29" s="21" t="inlineStr">
        <is>
          <t>18%</t>
        </is>
      </c>
      <c r="D29" s="35">
        <f>ROUND(SUMIF($P$15:$P$26,0.18,$R$15:$R$26),2)</f>
        <v/>
      </c>
      <c r="E29" s="35">
        <f>IF(AND($J$8&lt;&gt;"",$J$8&lt;&gt;$F$7),0,ROUND(ROUND(SUMIF($P$15:$P$26,0.18,$S$15:$S$26),2)/2,2))</f>
        <v/>
      </c>
      <c r="F29" s="35">
        <f>IF(AND($J$8&lt;&gt;"",$J$8&lt;&gt;$F$7),0,ROUND(SUMIF($P$15:$P$26,0.18,$S$15:$S$26),2)-ROUND(ROUND(SUMIF($P$15:$P$26,0.18,$S$15:$S$26),2)/2,2))</f>
        <v/>
      </c>
      <c r="G29" s="35">
        <f>IF(AND($J$8&lt;&gt;"",$J$8&lt;&gt;$F$7),ROUND(SUMIF($P$15:$P$26,0.18,$S$15:$S$26),2),0)</f>
        <v/>
      </c>
      <c r="H29" s="21" t="inlineStr">
        <is>
          <t>Amount payable</t>
        </is>
      </c>
      <c r="I29" s="22" t="n"/>
      <c r="J29" s="22" t="n"/>
      <c r="K29" s="37">
        <f>ROUND($K$27,0)</f>
        <v/>
      </c>
    </row>
    <row r="30">
      <c r="C30" s="21" t="inlineStr">
        <is>
          <t>40%</t>
        </is>
      </c>
      <c r="D30" s="35">
        <f>ROUND(SUMIF($P$15:$P$26,0.4,$R$15:$R$26),2)</f>
        <v/>
      </c>
      <c r="E30" s="35">
        <f>IF(AND($J$8&lt;&gt;"",$J$8&lt;&gt;$F$7),0,ROUND(ROUND(SUMIF($P$15:$P$26,0.4,$S$15:$S$26),2)/2,2))</f>
        <v/>
      </c>
      <c r="F30" s="35">
        <f>IF(AND($J$8&lt;&gt;"",$J$8&lt;&gt;$F$7),0,ROUND(SUMIF($P$15:$P$26,0.4,$S$15:$S$26),2)-ROUND(ROUND(SUMIF($P$15:$P$26,0.4,$S$15:$S$26),2)/2,2))</f>
        <v/>
      </c>
      <c r="G30" s="35">
        <f>IF(AND($J$8&lt;&gt;"",$J$8&lt;&gt;$F$7),ROUND(SUMIF($P$15:$P$26,0.4,$S$15:$S$26),2),0)</f>
        <v/>
      </c>
      <c r="H30" s="23" t="inlineStr">
        <is>
          <t>Prices include GST. Tax payable on reverse charge: No.</t>
        </is>
      </c>
    </row>
    <row r="31">
      <c r="C31" s="21" t="inlineStr">
        <is>
          <t>Nil-rated or exempt</t>
        </is>
      </c>
      <c r="D31" s="35">
        <f>ROUND(SUMIF($P$15:$P$26,0,$Q$15:$Q$26),2)</f>
        <v/>
      </c>
      <c r="E31" s="7" t="n"/>
      <c r="F31" s="7" t="n"/>
      <c r="G31" s="7" t="n"/>
    </row>
    <row r="32" ht="28" customHeight="1">
      <c r="B32" s="21" t="inlineStr">
        <is>
          <t>Amount in words</t>
        </is>
      </c>
      <c r="C32" s="22" t="n"/>
      <c r="D32" s="38">
        <f>IF($Z$2=0,"",IF($Z$2&gt;=1000000000,"(amount too large to write in words)","Rupees "&amp;PROPER(TRIM(IF($Z$3&gt;0,VLOOKUP($Z$3,Lists!$G$2:$H$101,2,FALSE)&amp;" crore ","")&amp;IF($Z$4&gt;0,VLOOKUP($Z$4,Lists!$G$2:$H$101,2,FALSE)&amp;" lakh ","")&amp;IF($Z$5&gt;0,VLOOKUP($Z$5,Lists!$G$2:$H$101,2,FALSE)&amp;" thousand ","")&amp;IF($Z$6&gt;0,VLOOKUP($Z$6,Lists!$G$2:$H$101,2,FALSE)&amp;" hundred ","")&amp;IF($Z$7&gt;0,VLOOKUP($Z$7,Lists!$G$2:$H$101,2,FALSE),"")&amp;IF(INT($Z$2)=0,"zero","")))&amp;IF($Z$8&gt;0," and "&amp;PROPER(VLOOKUP($Z$8,Lists!$G$2:$H$101,2,FALSE))&amp;" Paise","")&amp;" Only"))</f>
        <v/>
      </c>
      <c r="E32" s="7" t="n"/>
      <c r="F32" s="7" t="n"/>
      <c r="G32" s="7" t="n"/>
      <c r="H32" s="7" t="n"/>
      <c r="I32" s="7" t="n"/>
      <c r="J32" s="7" t="n"/>
      <c r="K32" s="7" t="n"/>
    </row>
    <row r="33">
      <c r="B33" s="39">
        <f>"FSSAI Lic./Reg. No. "&amp;IF($C$8="","______________",$C$8)</f>
        <v/>
      </c>
      <c r="H33" s="40">
        <f>"For "&amp;IF($B$5="","the shop",$B$5)</f>
        <v/>
      </c>
    </row>
    <row r="34" ht="30" customHeight="1">
      <c r="B34" s="41" t="inlineStr">
        <is>
          <t>Thank you. Keep this bill for any query about your purchase.</t>
        </is>
      </c>
      <c r="C34" s="25" t="n"/>
      <c r="D34" s="25" t="n"/>
      <c r="E34" s="25" t="n"/>
      <c r="F34" s="25" t="n"/>
      <c r="G34" s="25" t="n"/>
    </row>
    <row r="35">
      <c r="H35" s="42" t="inlineStr">
        <is>
          <t>Authorised signatory</t>
        </is>
      </c>
    </row>
    <row r="37">
      <c r="B37" s="3" t="inlineStr">
        <is>
          <t xml:space="preserve">  CHECK BEFORE YOU PRINT  (this part does not print)</t>
        </is>
      </c>
      <c r="C37" s="4" t="n"/>
      <c r="D37" s="4" t="n"/>
      <c r="E37" s="4" t="n"/>
      <c r="F37" s="4" t="n"/>
      <c r="G37" s="4" t="n"/>
      <c r="H37" s="4" t="n"/>
      <c r="I37" s="4" t="n"/>
      <c r="J37" s="4" t="n"/>
      <c r="K37" s="4" t="n"/>
    </row>
    <row r="38">
      <c r="B38" s="43">
        <f>IF($C$7="","Enter your GSTIN.",IF(LEN($C$7&amp;"")&lt;&gt;15,"Your GSTIN should have 15 characters.",""))</f>
        <v/>
      </c>
    </row>
    <row r="39">
      <c r="B39" s="43">
        <f>IF($C$8="","Enter your 14-digit FSSAI licence or registration number: FSSAI requires it on every bill.",IF(OR(LEN($C$8&amp;"")&lt;&gt;14,NOT(ISNUMBER(--($C$8&amp;"")))),"The FSSAI number has 14 digits.",""))</f>
        <v/>
      </c>
    </row>
    <row r="40">
      <c r="B40" s="43">
        <f>IF($J$6="","Enter the bill number.",IF(LEN($J$6&amp;"")&gt;16,"Bill number: 16 characters at most (Rule 46(b)).",""))</f>
        <v/>
      </c>
    </row>
    <row r="41">
      <c r="B41" s="43">
        <f>IF($J$7="","Enter the date.","")</f>
        <v/>
      </c>
    </row>
    <row r="42">
      <c r="B42" s="43">
        <f>IF(SUM($U$15:$U$26)&gt;0,"An item is not in the Item List. Add it there with its HSN, rate and price, or pick it from the list.","")</f>
        <v/>
      </c>
    </row>
    <row r="43">
      <c r="B43" s="43">
        <f>IF(SUM($V$15:$V$26)&gt;0,"A line has an item but no quantity.","")</f>
        <v/>
      </c>
    </row>
    <row r="44">
      <c r="B44" s="43">
        <f>IF(AND($E$3&lt;&gt;"Yes",SUM($R$15:$R$26)&gt;=50000,$J$11="",OR($C$11="",$C$12="")),"Value before GST is ₹50,000 or more: the customer's name, address and state, and the delivery address, must be on the bill (Rule 46(e)). Put the state in the address.","")</f>
        <v/>
      </c>
    </row>
    <row r="45">
      <c r="B45" s="43">
        <f>IF(AND($J$11&lt;&gt;"",LEN($J$11&amp;"")&lt;&gt;15),"The customer's GSTIN should have 15 characters.","")</f>
        <v/>
      </c>
    </row>
    <row r="46">
      <c r="B46" s="43">
        <f>IF(AND($J$11&lt;&gt;"",COUNTIFS($P$15:$P$26,0,$Q$15:$Q$26,"&gt;0")&gt;0,COUNTIFS($P$15:$P$26,"&gt;0",$Q$15:$Q$26,"&gt;0")&gt;0),"A registered customer buying exempt and taxable items: the invoice-cum-bill of supply is for unregistered buyers (Rule 46A), so give this customer a tax invoice and a separate bill of supply.","")</f>
        <v/>
      </c>
    </row>
    <row r="47">
      <c r="B47" s="43">
        <f>IF(AND($I$3="Yes",COUNTIFS($T$15:$T$26,"&lt;6",$Q$15:$Q$26,"&gt;0")&gt;0),"Turnover above ₹5 crore: HSN needs 6 digits on every line (Notification 78/2020). Add them in the Item List.","")</f>
        <v/>
      </c>
    </row>
    <row r="48">
      <c r="B48" s="43">
        <f>IF(AND(AND($J$8&lt;&gt;"",$J$8&lt;&gt;$F$7),$E$3="Yes"),"Composition dealers cannot make inter-State supplies of goods (s.10(2)(c)): check the place of supply.","")</f>
        <v/>
      </c>
    </row>
    <row r="49">
      <c r="B49" s="44">
        <f>IF(AND($K$27&gt;0,B38&amp;B39&amp;B40&amp;B41&amp;B42&amp;B43&amp;B44&amp;B45&amp;B46&amp;B47&amp;B48=""),"All checks OK.","")</f>
        <v/>
      </c>
    </row>
    <row r="51">
      <c r="B51" s="45" t="inlineStr">
        <is>
          <t xml:space="preserve">  NOTES FOR THIS BILL</t>
        </is>
      </c>
      <c r="C51" s="46" t="n"/>
      <c r="D51" s="46" t="n"/>
      <c r="E51" s="46" t="n"/>
      <c r="F51" s="46" t="n"/>
      <c r="G51" s="46" t="n"/>
      <c r="H51" s="46" t="n"/>
      <c r="I51" s="46" t="n"/>
      <c r="J51" s="46" t="n"/>
      <c r="K51" s="46" t="n"/>
    </row>
    <row r="52">
      <c r="B52" s="23">
        <f>IF($E$3="Yes","Composition: this prints as a bill of supply, with no GST charged and the composition words at the top (Rule 5(1)(f), Rule 49).","")</f>
        <v/>
      </c>
    </row>
    <row r="53">
      <c r="B53" s="23">
        <f>IF(AND($E$3&lt;&gt;"Yes",COUNTIFS($P$15:$P$26,"&gt;0",$Q$15:$Q$26,"&gt;0")&gt;0,COUNTIFS($P$15:$P$26,0,$Q$15:$Q$26,"&gt;0")&gt;0,$J$11=""),"Taxable and exempt items to a walk-in customer: one invoice-cum-bill of supply can cover both (Rule 46A).","")</f>
        <v/>
      </c>
    </row>
    <row r="54">
      <c r="B54" s="23">
        <f>IF(COUNTIF($P$15:$P$26,0.4)&gt;0,"A line is at 40%: sweetened or flavoured aerated drinks are in Schedule III. Check that is right for the item.","")</f>
        <v/>
      </c>
    </row>
    <row r="55">
      <c r="B55" s="23">
        <f>IF(AND($K$27&gt;0,$K$27&lt;200,$J$11=""),"Below ₹200 to a walk-in customer: you need not issue a bill if the customer does not want one, but cover such sales in a consolidated bill at the close of the day (CGST Act, s.31(3)(b) and (c), and the rules under them).","")</f>
        <v/>
      </c>
    </row>
    <row r="56">
      <c r="B56" s="23">
        <f>IF(AND($J$8&lt;&gt;"",$J$8&lt;&gt;$F$7),IF($E$3="Yes","","Place of supply is another state: IGST is charged instead of CGST and SGST."),"")</f>
        <v/>
      </c>
    </row>
    <row r="58">
      <c r="B58" s="8" t="inlineStr">
        <is>
          <t>This bill is for a real sale. Issuing a bill without a sale is an offence under section 122(1)(ii) of the CGST Act. Prices include GST; the tax is worked out of them under Rule 35. General guidance, not legal or tax advice.</t>
        </is>
      </c>
      <c r="C58" s="9" t="n"/>
      <c r="D58" s="9" t="n"/>
      <c r="E58" s="9" t="n"/>
      <c r="F58" s="9" t="n"/>
      <c r="G58" s="9" t="n"/>
      <c r="H58" s="9" t="n"/>
      <c r="I58" s="9" t="n"/>
      <c r="J58" s="9" t="n"/>
      <c r="K58" s="9" t="n"/>
    </row>
    <row r="60">
      <c r="B6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7">
    <mergeCell ref="B49:K49"/>
    <mergeCell ref="C6:G6"/>
    <mergeCell ref="B40:K40"/>
    <mergeCell ref="B55:K55"/>
    <mergeCell ref="B51:K51"/>
    <mergeCell ref="H33:K33"/>
    <mergeCell ref="F7:G7"/>
    <mergeCell ref="H5:K5"/>
    <mergeCell ref="B34:G34"/>
    <mergeCell ref="B45:K45"/>
    <mergeCell ref="B41:K41"/>
    <mergeCell ref="H6:I6"/>
    <mergeCell ref="H30:K30"/>
    <mergeCell ref="J6:K6"/>
    <mergeCell ref="H28:J28"/>
    <mergeCell ref="B9:G9"/>
    <mergeCell ref="H27:J27"/>
    <mergeCell ref="H35:K35"/>
    <mergeCell ref="J8:K8"/>
    <mergeCell ref="B47:K47"/>
    <mergeCell ref="B54:K54"/>
    <mergeCell ref="D32:K32"/>
    <mergeCell ref="B33:G33"/>
    <mergeCell ref="F8:G8"/>
    <mergeCell ref="H11:I11"/>
    <mergeCell ref="B46:K46"/>
    <mergeCell ref="J11:K11"/>
    <mergeCell ref="C12:G12"/>
    <mergeCell ref="H9:K9"/>
    <mergeCell ref="B5:G5"/>
    <mergeCell ref="H7:I7"/>
    <mergeCell ref="B56:K56"/>
    <mergeCell ref="B58:K58"/>
    <mergeCell ref="J7:K7"/>
    <mergeCell ref="C11:G11"/>
    <mergeCell ref="B52:K52"/>
    <mergeCell ref="B43:K43"/>
    <mergeCell ref="B39:K39"/>
    <mergeCell ref="B2:K2"/>
    <mergeCell ref="B48:K48"/>
    <mergeCell ref="B42:K42"/>
    <mergeCell ref="H29:J29"/>
    <mergeCell ref="C8:D8"/>
    <mergeCell ref="B60:K60"/>
    <mergeCell ref="J3:K3"/>
    <mergeCell ref="B3:D3"/>
    <mergeCell ref="H12:I12"/>
    <mergeCell ref="C7:D7"/>
    <mergeCell ref="J12:K12"/>
    <mergeCell ref="B44:K44"/>
    <mergeCell ref="B53:K53"/>
    <mergeCell ref="B32:C32"/>
    <mergeCell ref="B38:K38"/>
    <mergeCell ref="H8:I8"/>
    <mergeCell ref="F3:H3"/>
    <mergeCell ref="B10:K10"/>
    <mergeCell ref="B37:K37"/>
  </mergeCells>
  <dataValidations count="8">
    <dataValidation sqref="E3" showDropDown="0" showInputMessage="0" showErrorMessage="1" allowBlank="1" errorTitle="Pick from the list" error="Pick an option from the drop-down list." type="list">
      <formula1>=Lists!$A$2:$A$3</formula1>
    </dataValidation>
    <dataValidation sqref="I3" showDropDown="0" showInputMessage="0" showErrorMessage="1" allowBlank="1" errorTitle="Pick from the list" error="Pick an option from the drop-down list." type="list">
      <formula1>=Lists!$A$2:$A$3</formula1>
    </dataValidation>
    <dataValidation sqref="J7" showDropDown="0" showInputMessage="0" showErrorMessage="1" allowBlank="1" errorTitle="Enter a date" error="Enter a date, for example 31-Oct-2026." type="date" operator="between">
      <formula1>DATE(2000,1,1)</formula1>
      <formula2>DATE(2100,12,31)</formula2>
    </dataValidation>
    <dataValidation sqref="F7" showDropDown="0" showInputMessage="0" showErrorMessage="1" allowBlank="1" errorTitle="Pick a state" error="Pick the state or union territory from the list." type="list">
      <formula1>=Lists!$E$2:$E$37</formula1>
    </dataValidation>
    <dataValidation sqref="J8" showDropDown="0" showInputMessage="0" showErrorMessage="1" allowBlank="1" errorTitle="Pick a state" error="Pick the state or union territory from the list." type="list">
      <formula1>=Lists!$E$2:$E$37</formula1>
    </dataValidation>
    <dataValidation sqref="C15:C26" showDropDown="0" showInputMessage="0" showErrorMessage="1" allowBlank="1" errorTitle="Pick from the list" error="Pick an option from the drop-down list." type="list">
      <formula1>='Item List'!$B$6:$B$65</formula1>
    </dataValidation>
    <dataValidation sqref="F15:F26" showDropDown="0" showInputMessage="0" showErrorMessage="1" allowBlank="1" errorTitle="Enter a quantity" error="Enter the quantity, for example 1.5 for 1.5 kg." type="decimal" operator="greaterThan">
      <formula1>0</formula1>
    </dataValidation>
    <dataValidation sqref="G15:G26" showDropDown="0" showInputMessage="0" showErrorMessage="1" allowBlank="1" errorTitle="Enter an amount" error="Enter the amount in rupees as a number, with no minus sign." type="decimal" operator="greaterThanOrEqual">
      <formula1>0</formula1>
    </dataValidation>
  </dataValidations>
  <pageMargins left="0.4" right="0.4" top="0.4" bottom="0.4" header="0.5" footer="0.5"/>
  <pageSetup orientation="portrait" paperSize="9" fitToHeight="1" fitToWidth="1"/>
</worksheet>
</file>

<file path=xl/worksheets/sheet6.xml><?xml version="1.0" encoding="utf-8"?>
<worksheet xmlns="http://schemas.openxmlformats.org/spreadsheetml/2006/main">
  <sheetPr>
    <outlinePr summaryBelow="1" summaryRight="1"/>
    <pageSetUpPr/>
  </sheetPr>
  <dimension ref="A1:H101"/>
  <sheetViews>
    <sheetView workbookViewId="0">
      <selection activeCell="A1" sqref="A1"/>
    </sheetView>
  </sheetViews>
  <sheetFormatPr baseColWidth="8" defaultRowHeight="15"/>
  <cols>
    <col width="8" customWidth="1" min="1" max="1"/>
    <col width="4" customWidth="1" min="2" max="2"/>
    <col width="8" customWidth="1" min="3" max="3"/>
    <col width="4" customWidth="1" min="4" max="4"/>
    <col width="30" customWidth="1" min="5" max="5"/>
  </cols>
  <sheetData>
    <row r="1">
      <c r="A1" s="3" t="inlineStr">
        <is>
          <t>Y/N</t>
        </is>
      </c>
      <c r="C1" s="3" t="inlineStr">
        <is>
          <t>Unit</t>
        </is>
      </c>
      <c r="E1" s="3" t="inlineStr">
        <is>
          <t>State or UT</t>
        </is>
      </c>
      <c r="G1" s="3" t="inlineStr">
        <is>
          <t>No.</t>
        </is>
      </c>
      <c r="H1" s="3" t="inlineStr">
        <is>
          <t>In words</t>
        </is>
      </c>
    </row>
    <row r="2">
      <c r="A2" s="20" t="inlineStr">
        <is>
          <t>Yes</t>
        </is>
      </c>
      <c r="C2" s="20" t="inlineStr">
        <is>
          <t>kg</t>
        </is>
      </c>
      <c r="E2" s="20" t="inlineStr">
        <is>
          <t>Andhra Pradesh</t>
        </is>
      </c>
      <c r="G2" s="20" t="n">
        <v>0</v>
      </c>
      <c r="H2" s="20" t="inlineStr">
        <is>
          <t>zero</t>
        </is>
      </c>
    </row>
    <row r="3">
      <c r="A3" s="20" t="inlineStr">
        <is>
          <t>No</t>
        </is>
      </c>
      <c r="C3" s="20" t="inlineStr">
        <is>
          <t>piece</t>
        </is>
      </c>
      <c r="E3" s="20" t="inlineStr">
        <is>
          <t>Arunachal Pradesh</t>
        </is>
      </c>
      <c r="G3" s="20" t="n">
        <v>1</v>
      </c>
      <c r="H3" s="20" t="inlineStr">
        <is>
          <t>one</t>
        </is>
      </c>
    </row>
    <row r="4">
      <c r="C4" s="20" t="inlineStr">
        <is>
          <t>box</t>
        </is>
      </c>
      <c r="E4" s="20" t="inlineStr">
        <is>
          <t>Assam</t>
        </is>
      </c>
      <c r="G4" s="20" t="n">
        <v>2</v>
      </c>
      <c r="H4" s="20" t="inlineStr">
        <is>
          <t>two</t>
        </is>
      </c>
    </row>
    <row r="5">
      <c r="C5" s="20" t="inlineStr">
        <is>
          <t>pack</t>
        </is>
      </c>
      <c r="E5" s="20" t="inlineStr">
        <is>
          <t>Bihar</t>
        </is>
      </c>
      <c r="G5" s="20" t="n">
        <v>3</v>
      </c>
      <c r="H5" s="20" t="inlineStr">
        <is>
          <t>three</t>
        </is>
      </c>
    </row>
    <row r="6">
      <c r="C6" s="20" t="inlineStr">
        <is>
          <t>litre</t>
        </is>
      </c>
      <c r="E6" s="20" t="inlineStr">
        <is>
          <t>Chhattisgarh</t>
        </is>
      </c>
      <c r="G6" s="20" t="n">
        <v>4</v>
      </c>
      <c r="H6" s="20" t="inlineStr">
        <is>
          <t>four</t>
        </is>
      </c>
    </row>
    <row r="7">
      <c r="E7" s="20" t="inlineStr">
        <is>
          <t>Goa</t>
        </is>
      </c>
      <c r="G7" s="20" t="n">
        <v>5</v>
      </c>
      <c r="H7" s="20" t="inlineStr">
        <is>
          <t>five</t>
        </is>
      </c>
    </row>
    <row r="8">
      <c r="E8" s="20" t="inlineStr">
        <is>
          <t>Gujarat</t>
        </is>
      </c>
      <c r="G8" s="20" t="n">
        <v>6</v>
      </c>
      <c r="H8" s="20" t="inlineStr">
        <is>
          <t>six</t>
        </is>
      </c>
    </row>
    <row r="9">
      <c r="E9" s="20" t="inlineStr">
        <is>
          <t>Haryana</t>
        </is>
      </c>
      <c r="G9" s="20" t="n">
        <v>7</v>
      </c>
      <c r="H9" s="20" t="inlineStr">
        <is>
          <t>seven</t>
        </is>
      </c>
    </row>
    <row r="10">
      <c r="E10" s="20" t="inlineStr">
        <is>
          <t>Himachal Pradesh</t>
        </is>
      </c>
      <c r="G10" s="20" t="n">
        <v>8</v>
      </c>
      <c r="H10" s="20" t="inlineStr">
        <is>
          <t>eight</t>
        </is>
      </c>
    </row>
    <row r="11">
      <c r="E11" s="20" t="inlineStr">
        <is>
          <t>Jharkhand</t>
        </is>
      </c>
      <c r="G11" s="20" t="n">
        <v>9</v>
      </c>
      <c r="H11" s="20" t="inlineStr">
        <is>
          <t>nine</t>
        </is>
      </c>
    </row>
    <row r="12">
      <c r="E12" s="20" t="inlineStr">
        <is>
          <t>Karnataka</t>
        </is>
      </c>
      <c r="G12" s="20" t="n">
        <v>10</v>
      </c>
      <c r="H12" s="20" t="inlineStr">
        <is>
          <t>ten</t>
        </is>
      </c>
    </row>
    <row r="13">
      <c r="E13" s="20" t="inlineStr">
        <is>
          <t>Kerala</t>
        </is>
      </c>
      <c r="G13" s="20" t="n">
        <v>11</v>
      </c>
      <c r="H13" s="20" t="inlineStr">
        <is>
          <t>eleven</t>
        </is>
      </c>
    </row>
    <row r="14">
      <c r="E14" s="20" t="inlineStr">
        <is>
          <t>Madhya Pradesh</t>
        </is>
      </c>
      <c r="G14" s="20" t="n">
        <v>12</v>
      </c>
      <c r="H14" s="20" t="inlineStr">
        <is>
          <t>twelve</t>
        </is>
      </c>
    </row>
    <row r="15">
      <c r="E15" s="20" t="inlineStr">
        <is>
          <t>Maharashtra</t>
        </is>
      </c>
      <c r="G15" s="20" t="n">
        <v>13</v>
      </c>
      <c r="H15" s="20" t="inlineStr">
        <is>
          <t>thirteen</t>
        </is>
      </c>
    </row>
    <row r="16">
      <c r="E16" s="20" t="inlineStr">
        <is>
          <t>Manipur</t>
        </is>
      </c>
      <c r="G16" s="20" t="n">
        <v>14</v>
      </c>
      <c r="H16" s="20" t="inlineStr">
        <is>
          <t>fourteen</t>
        </is>
      </c>
    </row>
    <row r="17">
      <c r="E17" s="20" t="inlineStr">
        <is>
          <t>Meghalaya</t>
        </is>
      </c>
      <c r="G17" s="20" t="n">
        <v>15</v>
      </c>
      <c r="H17" s="20" t="inlineStr">
        <is>
          <t>fifteen</t>
        </is>
      </c>
    </row>
    <row r="18">
      <c r="E18" s="20" t="inlineStr">
        <is>
          <t>Mizoram</t>
        </is>
      </c>
      <c r="G18" s="20" t="n">
        <v>16</v>
      </c>
      <c r="H18" s="20" t="inlineStr">
        <is>
          <t>sixteen</t>
        </is>
      </c>
    </row>
    <row r="19">
      <c r="E19" s="20" t="inlineStr">
        <is>
          <t>Nagaland</t>
        </is>
      </c>
      <c r="G19" s="20" t="n">
        <v>17</v>
      </c>
      <c r="H19" s="20" t="inlineStr">
        <is>
          <t>seventeen</t>
        </is>
      </c>
    </row>
    <row r="20">
      <c r="E20" s="20" t="inlineStr">
        <is>
          <t>Odisha</t>
        </is>
      </c>
      <c r="G20" s="20" t="n">
        <v>18</v>
      </c>
      <c r="H20" s="20" t="inlineStr">
        <is>
          <t>eighteen</t>
        </is>
      </c>
    </row>
    <row r="21">
      <c r="E21" s="20" t="inlineStr">
        <is>
          <t>Punjab</t>
        </is>
      </c>
      <c r="G21" s="20" t="n">
        <v>19</v>
      </c>
      <c r="H21" s="20" t="inlineStr">
        <is>
          <t>nineteen</t>
        </is>
      </c>
    </row>
    <row r="22">
      <c r="E22" s="20" t="inlineStr">
        <is>
          <t>Rajasthan</t>
        </is>
      </c>
      <c r="G22" s="20" t="n">
        <v>20</v>
      </c>
      <c r="H22" s="20" t="inlineStr">
        <is>
          <t>twenty</t>
        </is>
      </c>
    </row>
    <row r="23">
      <c r="E23" s="20" t="inlineStr">
        <is>
          <t>Sikkim</t>
        </is>
      </c>
      <c r="G23" s="20" t="n">
        <v>21</v>
      </c>
      <c r="H23" s="20" t="inlineStr">
        <is>
          <t>twenty-one</t>
        </is>
      </c>
    </row>
    <row r="24">
      <c r="E24" s="20" t="inlineStr">
        <is>
          <t>Tamil Nadu</t>
        </is>
      </c>
      <c r="G24" s="20" t="n">
        <v>22</v>
      </c>
      <c r="H24" s="20" t="inlineStr">
        <is>
          <t>twenty-two</t>
        </is>
      </c>
    </row>
    <row r="25">
      <c r="E25" s="20" t="inlineStr">
        <is>
          <t>Telangana</t>
        </is>
      </c>
      <c r="G25" s="20" t="n">
        <v>23</v>
      </c>
      <c r="H25" s="20" t="inlineStr">
        <is>
          <t>twenty-three</t>
        </is>
      </c>
    </row>
    <row r="26">
      <c r="E26" s="20" t="inlineStr">
        <is>
          <t>Tripura</t>
        </is>
      </c>
      <c r="G26" s="20" t="n">
        <v>24</v>
      </c>
      <c r="H26" s="20" t="inlineStr">
        <is>
          <t>twenty-four</t>
        </is>
      </c>
    </row>
    <row r="27">
      <c r="E27" s="20" t="inlineStr">
        <is>
          <t>Uttar Pradesh</t>
        </is>
      </c>
      <c r="G27" s="20" t="n">
        <v>25</v>
      </c>
      <c r="H27" s="20" t="inlineStr">
        <is>
          <t>twenty-five</t>
        </is>
      </c>
    </row>
    <row r="28">
      <c r="E28" s="20" t="inlineStr">
        <is>
          <t>Uttarakhand</t>
        </is>
      </c>
      <c r="G28" s="20" t="n">
        <v>26</v>
      </c>
      <c r="H28" s="20" t="inlineStr">
        <is>
          <t>twenty-six</t>
        </is>
      </c>
    </row>
    <row r="29">
      <c r="E29" s="20" t="inlineStr">
        <is>
          <t>West Bengal</t>
        </is>
      </c>
      <c r="G29" s="20" t="n">
        <v>27</v>
      </c>
      <c r="H29" s="20" t="inlineStr">
        <is>
          <t>twenty-seven</t>
        </is>
      </c>
    </row>
    <row r="30">
      <c r="E30" s="20" t="inlineStr">
        <is>
          <t>Andaman and Nicobar Islands</t>
        </is>
      </c>
      <c r="G30" s="20" t="n">
        <v>28</v>
      </c>
      <c r="H30" s="20" t="inlineStr">
        <is>
          <t>twenty-eight</t>
        </is>
      </c>
    </row>
    <row r="31">
      <c r="E31" s="20" t="inlineStr">
        <is>
          <t>Chandigarh</t>
        </is>
      </c>
      <c r="G31" s="20" t="n">
        <v>29</v>
      </c>
      <c r="H31" s="20" t="inlineStr">
        <is>
          <t>twenty-nine</t>
        </is>
      </c>
    </row>
    <row r="32">
      <c r="E32" s="20" t="inlineStr">
        <is>
          <t>Dadra and Nagar Haveli and Daman and Diu</t>
        </is>
      </c>
      <c r="G32" s="20" t="n">
        <v>30</v>
      </c>
      <c r="H32" s="20" t="inlineStr">
        <is>
          <t>thirty</t>
        </is>
      </c>
    </row>
    <row r="33">
      <c r="E33" s="20" t="inlineStr">
        <is>
          <t>Delhi</t>
        </is>
      </c>
      <c r="G33" s="20" t="n">
        <v>31</v>
      </c>
      <c r="H33" s="20" t="inlineStr">
        <is>
          <t>thirty-one</t>
        </is>
      </c>
    </row>
    <row r="34">
      <c r="E34" s="20" t="inlineStr">
        <is>
          <t>Jammu and Kashmir</t>
        </is>
      </c>
      <c r="G34" s="20" t="n">
        <v>32</v>
      </c>
      <c r="H34" s="20" t="inlineStr">
        <is>
          <t>thirty-two</t>
        </is>
      </c>
    </row>
    <row r="35">
      <c r="E35" s="20" t="inlineStr">
        <is>
          <t>Ladakh</t>
        </is>
      </c>
      <c r="G35" s="20" t="n">
        <v>33</v>
      </c>
      <c r="H35" s="20" t="inlineStr">
        <is>
          <t>thirty-three</t>
        </is>
      </c>
    </row>
    <row r="36">
      <c r="E36" s="20" t="inlineStr">
        <is>
          <t>Lakshadweep</t>
        </is>
      </c>
      <c r="G36" s="20" t="n">
        <v>34</v>
      </c>
      <c r="H36" s="20" t="inlineStr">
        <is>
          <t>thirty-four</t>
        </is>
      </c>
    </row>
    <row r="37">
      <c r="E37" s="20" t="inlineStr">
        <is>
          <t>Puducherry</t>
        </is>
      </c>
      <c r="G37" s="20" t="n">
        <v>35</v>
      </c>
      <c r="H37" s="20" t="inlineStr">
        <is>
          <t>thirty-five</t>
        </is>
      </c>
    </row>
    <row r="38">
      <c r="G38" s="20" t="n">
        <v>36</v>
      </c>
      <c r="H38" s="20" t="inlineStr">
        <is>
          <t>thirty-six</t>
        </is>
      </c>
    </row>
    <row r="39">
      <c r="G39" s="20" t="n">
        <v>37</v>
      </c>
      <c r="H39" s="20" t="inlineStr">
        <is>
          <t>thirty-seven</t>
        </is>
      </c>
    </row>
    <row r="40">
      <c r="G40" s="20" t="n">
        <v>38</v>
      </c>
      <c r="H40" s="20" t="inlineStr">
        <is>
          <t>thirty-eight</t>
        </is>
      </c>
    </row>
    <row r="41">
      <c r="G41" s="20" t="n">
        <v>39</v>
      </c>
      <c r="H41" s="20" t="inlineStr">
        <is>
          <t>thirty-nine</t>
        </is>
      </c>
    </row>
    <row r="42">
      <c r="G42" s="20" t="n">
        <v>40</v>
      </c>
      <c r="H42" s="20" t="inlineStr">
        <is>
          <t>forty</t>
        </is>
      </c>
    </row>
    <row r="43">
      <c r="G43" s="20" t="n">
        <v>41</v>
      </c>
      <c r="H43" s="20" t="inlineStr">
        <is>
          <t>forty-one</t>
        </is>
      </c>
    </row>
    <row r="44">
      <c r="G44" s="20" t="n">
        <v>42</v>
      </c>
      <c r="H44" s="20" t="inlineStr">
        <is>
          <t>forty-two</t>
        </is>
      </c>
    </row>
    <row r="45">
      <c r="G45" s="20" t="n">
        <v>43</v>
      </c>
      <c r="H45" s="20" t="inlineStr">
        <is>
          <t>forty-three</t>
        </is>
      </c>
    </row>
    <row r="46">
      <c r="G46" s="20" t="n">
        <v>44</v>
      </c>
      <c r="H46" s="20" t="inlineStr">
        <is>
          <t>forty-four</t>
        </is>
      </c>
    </row>
    <row r="47">
      <c r="G47" s="20" t="n">
        <v>45</v>
      </c>
      <c r="H47" s="20" t="inlineStr">
        <is>
          <t>forty-five</t>
        </is>
      </c>
    </row>
    <row r="48">
      <c r="G48" s="20" t="n">
        <v>46</v>
      </c>
      <c r="H48" s="20" t="inlineStr">
        <is>
          <t>forty-six</t>
        </is>
      </c>
    </row>
    <row r="49">
      <c r="G49" s="20" t="n">
        <v>47</v>
      </c>
      <c r="H49" s="20" t="inlineStr">
        <is>
          <t>forty-seven</t>
        </is>
      </c>
    </row>
    <row r="50">
      <c r="G50" s="20" t="n">
        <v>48</v>
      </c>
      <c r="H50" s="20" t="inlineStr">
        <is>
          <t>forty-eight</t>
        </is>
      </c>
    </row>
    <row r="51">
      <c r="G51" s="20" t="n">
        <v>49</v>
      </c>
      <c r="H51" s="20" t="inlineStr">
        <is>
          <t>forty-nine</t>
        </is>
      </c>
    </row>
    <row r="52">
      <c r="G52" s="20" t="n">
        <v>50</v>
      </c>
      <c r="H52" s="20" t="inlineStr">
        <is>
          <t>fifty</t>
        </is>
      </c>
    </row>
    <row r="53">
      <c r="G53" s="20" t="n">
        <v>51</v>
      </c>
      <c r="H53" s="20" t="inlineStr">
        <is>
          <t>fifty-one</t>
        </is>
      </c>
    </row>
    <row r="54">
      <c r="G54" s="20" t="n">
        <v>52</v>
      </c>
      <c r="H54" s="20" t="inlineStr">
        <is>
          <t>fifty-two</t>
        </is>
      </c>
    </row>
    <row r="55">
      <c r="G55" s="20" t="n">
        <v>53</v>
      </c>
      <c r="H55" s="20" t="inlineStr">
        <is>
          <t>fifty-three</t>
        </is>
      </c>
    </row>
    <row r="56">
      <c r="G56" s="20" t="n">
        <v>54</v>
      </c>
      <c r="H56" s="20" t="inlineStr">
        <is>
          <t>fifty-four</t>
        </is>
      </c>
    </row>
    <row r="57">
      <c r="G57" s="20" t="n">
        <v>55</v>
      </c>
      <c r="H57" s="20" t="inlineStr">
        <is>
          <t>fifty-five</t>
        </is>
      </c>
    </row>
    <row r="58">
      <c r="G58" s="20" t="n">
        <v>56</v>
      </c>
      <c r="H58" s="20" t="inlineStr">
        <is>
          <t>fifty-six</t>
        </is>
      </c>
    </row>
    <row r="59">
      <c r="G59" s="20" t="n">
        <v>57</v>
      </c>
      <c r="H59" s="20" t="inlineStr">
        <is>
          <t>fifty-seven</t>
        </is>
      </c>
    </row>
    <row r="60">
      <c r="G60" s="20" t="n">
        <v>58</v>
      </c>
      <c r="H60" s="20" t="inlineStr">
        <is>
          <t>fifty-eight</t>
        </is>
      </c>
    </row>
    <row r="61">
      <c r="G61" s="20" t="n">
        <v>59</v>
      </c>
      <c r="H61" s="20" t="inlineStr">
        <is>
          <t>fifty-nine</t>
        </is>
      </c>
    </row>
    <row r="62">
      <c r="G62" s="20" t="n">
        <v>60</v>
      </c>
      <c r="H62" s="20" t="inlineStr">
        <is>
          <t>sixty</t>
        </is>
      </c>
    </row>
    <row r="63">
      <c r="G63" s="20" t="n">
        <v>61</v>
      </c>
      <c r="H63" s="20" t="inlineStr">
        <is>
          <t>sixty-one</t>
        </is>
      </c>
    </row>
    <row r="64">
      <c r="G64" s="20" t="n">
        <v>62</v>
      </c>
      <c r="H64" s="20" t="inlineStr">
        <is>
          <t>sixty-two</t>
        </is>
      </c>
    </row>
    <row r="65">
      <c r="G65" s="20" t="n">
        <v>63</v>
      </c>
      <c r="H65" s="20" t="inlineStr">
        <is>
          <t>sixty-three</t>
        </is>
      </c>
    </row>
    <row r="66">
      <c r="G66" s="20" t="n">
        <v>64</v>
      </c>
      <c r="H66" s="20" t="inlineStr">
        <is>
          <t>sixty-four</t>
        </is>
      </c>
    </row>
    <row r="67">
      <c r="G67" s="20" t="n">
        <v>65</v>
      </c>
      <c r="H67" s="20" t="inlineStr">
        <is>
          <t>sixty-five</t>
        </is>
      </c>
    </row>
    <row r="68">
      <c r="G68" s="20" t="n">
        <v>66</v>
      </c>
      <c r="H68" s="20" t="inlineStr">
        <is>
          <t>sixty-six</t>
        </is>
      </c>
    </row>
    <row r="69">
      <c r="G69" s="20" t="n">
        <v>67</v>
      </c>
      <c r="H69" s="20" t="inlineStr">
        <is>
          <t>sixty-seven</t>
        </is>
      </c>
    </row>
    <row r="70">
      <c r="G70" s="20" t="n">
        <v>68</v>
      </c>
      <c r="H70" s="20" t="inlineStr">
        <is>
          <t>sixty-eight</t>
        </is>
      </c>
    </row>
    <row r="71">
      <c r="G71" s="20" t="n">
        <v>69</v>
      </c>
      <c r="H71" s="20" t="inlineStr">
        <is>
          <t>sixty-nine</t>
        </is>
      </c>
    </row>
    <row r="72">
      <c r="G72" s="20" t="n">
        <v>70</v>
      </c>
      <c r="H72" s="20" t="inlineStr">
        <is>
          <t>seventy</t>
        </is>
      </c>
    </row>
    <row r="73">
      <c r="G73" s="20" t="n">
        <v>71</v>
      </c>
      <c r="H73" s="20" t="inlineStr">
        <is>
          <t>seventy-one</t>
        </is>
      </c>
    </row>
    <row r="74">
      <c r="G74" s="20" t="n">
        <v>72</v>
      </c>
      <c r="H74" s="20" t="inlineStr">
        <is>
          <t>seventy-two</t>
        </is>
      </c>
    </row>
    <row r="75">
      <c r="G75" s="20" t="n">
        <v>73</v>
      </c>
      <c r="H75" s="20" t="inlineStr">
        <is>
          <t>seventy-three</t>
        </is>
      </c>
    </row>
    <row r="76">
      <c r="G76" s="20" t="n">
        <v>74</v>
      </c>
      <c r="H76" s="20" t="inlineStr">
        <is>
          <t>seventy-four</t>
        </is>
      </c>
    </row>
    <row r="77">
      <c r="G77" s="20" t="n">
        <v>75</v>
      </c>
      <c r="H77" s="20" t="inlineStr">
        <is>
          <t>seventy-five</t>
        </is>
      </c>
    </row>
    <row r="78">
      <c r="G78" s="20" t="n">
        <v>76</v>
      </c>
      <c r="H78" s="20" t="inlineStr">
        <is>
          <t>seventy-six</t>
        </is>
      </c>
    </row>
    <row r="79">
      <c r="G79" s="20" t="n">
        <v>77</v>
      </c>
      <c r="H79" s="20" t="inlineStr">
        <is>
          <t>seventy-seven</t>
        </is>
      </c>
    </row>
    <row r="80">
      <c r="G80" s="20" t="n">
        <v>78</v>
      </c>
      <c r="H80" s="20" t="inlineStr">
        <is>
          <t>seventy-eight</t>
        </is>
      </c>
    </row>
    <row r="81">
      <c r="G81" s="20" t="n">
        <v>79</v>
      </c>
      <c r="H81" s="20" t="inlineStr">
        <is>
          <t>seventy-nine</t>
        </is>
      </c>
    </row>
    <row r="82">
      <c r="G82" s="20" t="n">
        <v>80</v>
      </c>
      <c r="H82" s="20" t="inlineStr">
        <is>
          <t>eighty</t>
        </is>
      </c>
    </row>
    <row r="83">
      <c r="G83" s="20" t="n">
        <v>81</v>
      </c>
      <c r="H83" s="20" t="inlineStr">
        <is>
          <t>eighty-one</t>
        </is>
      </c>
    </row>
    <row r="84">
      <c r="G84" s="20" t="n">
        <v>82</v>
      </c>
      <c r="H84" s="20" t="inlineStr">
        <is>
          <t>eighty-two</t>
        </is>
      </c>
    </row>
    <row r="85">
      <c r="G85" s="20" t="n">
        <v>83</v>
      </c>
      <c r="H85" s="20" t="inlineStr">
        <is>
          <t>eighty-three</t>
        </is>
      </c>
    </row>
    <row r="86">
      <c r="G86" s="20" t="n">
        <v>84</v>
      </c>
      <c r="H86" s="20" t="inlineStr">
        <is>
          <t>eighty-four</t>
        </is>
      </c>
    </row>
    <row r="87">
      <c r="G87" s="20" t="n">
        <v>85</v>
      </c>
      <c r="H87" s="20" t="inlineStr">
        <is>
          <t>eighty-five</t>
        </is>
      </c>
    </row>
    <row r="88">
      <c r="G88" s="20" t="n">
        <v>86</v>
      </c>
      <c r="H88" s="20" t="inlineStr">
        <is>
          <t>eighty-six</t>
        </is>
      </c>
    </row>
    <row r="89">
      <c r="G89" s="20" t="n">
        <v>87</v>
      </c>
      <c r="H89" s="20" t="inlineStr">
        <is>
          <t>eighty-seven</t>
        </is>
      </c>
    </row>
    <row r="90">
      <c r="G90" s="20" t="n">
        <v>88</v>
      </c>
      <c r="H90" s="20" t="inlineStr">
        <is>
          <t>eighty-eight</t>
        </is>
      </c>
    </row>
    <row r="91">
      <c r="G91" s="20" t="n">
        <v>89</v>
      </c>
      <c r="H91" s="20" t="inlineStr">
        <is>
          <t>eighty-nine</t>
        </is>
      </c>
    </row>
    <row r="92">
      <c r="G92" s="20" t="n">
        <v>90</v>
      </c>
      <c r="H92" s="20" t="inlineStr">
        <is>
          <t>ninety</t>
        </is>
      </c>
    </row>
    <row r="93">
      <c r="G93" s="20" t="n">
        <v>91</v>
      </c>
      <c r="H93" s="20" t="inlineStr">
        <is>
          <t>ninety-one</t>
        </is>
      </c>
    </row>
    <row r="94">
      <c r="G94" s="20" t="n">
        <v>92</v>
      </c>
      <c r="H94" s="20" t="inlineStr">
        <is>
          <t>ninety-two</t>
        </is>
      </c>
    </row>
    <row r="95">
      <c r="G95" s="20" t="n">
        <v>93</v>
      </c>
      <c r="H95" s="20" t="inlineStr">
        <is>
          <t>ninety-three</t>
        </is>
      </c>
    </row>
    <row r="96">
      <c r="G96" s="20" t="n">
        <v>94</v>
      </c>
      <c r="H96" s="20" t="inlineStr">
        <is>
          <t>ninety-four</t>
        </is>
      </c>
    </row>
    <row r="97">
      <c r="G97" s="20" t="n">
        <v>95</v>
      </c>
      <c r="H97" s="20" t="inlineStr">
        <is>
          <t>ninety-five</t>
        </is>
      </c>
    </row>
    <row r="98">
      <c r="G98" s="20" t="n">
        <v>96</v>
      </c>
      <c r="H98" s="20" t="inlineStr">
        <is>
          <t>ninety-six</t>
        </is>
      </c>
    </row>
    <row r="99">
      <c r="G99" s="20" t="n">
        <v>97</v>
      </c>
      <c r="H99" s="20" t="inlineStr">
        <is>
          <t>ninety-seven</t>
        </is>
      </c>
    </row>
    <row r="100">
      <c r="G100" s="20" t="n">
        <v>98</v>
      </c>
      <c r="H100" s="20" t="inlineStr">
        <is>
          <t>ninety-eight</t>
        </is>
      </c>
    </row>
    <row r="101">
      <c r="G101" s="20" t="n">
        <v>99</v>
      </c>
      <c r="H101" s="20" t="inlineStr">
        <is>
          <t>ninety-nine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2026-11-02T12:02:26Z</dcterms:created>
  <dcterms:modified xmlns:dcterms="http://purl.org/dc/terms/" xmlns:xsi="http://www.w3.org/2001/XMLSchema-instance" xsi:type="dcterms:W3CDTF">2026-11-02T12:02:26Z</dcterms:modified>
</cp:coreProperties>
</file>